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T10'!$A$1:$H$91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<sst xmlns="http://schemas.openxmlformats.org/spreadsheetml/2006/main" count="666" uniqueCount="178">
  <si>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</si>
  <si>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</si>
  <si>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</si>
  <si>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</si>
  <si>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</si>
  <si>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</si>
  <si>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</si>
  <si>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</si>
  <si>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</si>
  <si>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</si>
  <si>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</si>
  <si>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</si>
  <si>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</si>
  <si>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</si>
  <si>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</si>
  <si>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</si>
  <si>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</si>
  <si>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</si>
  <si>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</si>
  <si>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</si>
  <si>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</si>
  <si>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</si>
  <si>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</si>
  <si>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</si>
  <si>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</si>
  <si>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</si>
  <si>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</si>
  <si>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</si>
  <si>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</si>
  <si>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</si>
  <si>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</si>
  <si>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</si>
  <si>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</si>
  <si>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</si>
  <si>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</si>
  <si>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</si>
  <si>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</si>
  <si>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</si>
  <si>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</si>
  <si>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</si>
  <si>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</si>
  <si>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</si>
  <si>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</si>
  <si>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</si>
  <si>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</si>
  <si>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</si>
  <si>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</si>
  <si>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</si>
  <si>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</si>
  <si>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</si>
  <si>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</si>
  <si>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</si>
  <si>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</si>
  <si>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</si>
  <si>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</si>
  <si>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</si>
  <si>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</si>
  <si>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</si>
  <si>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</si>
  <si>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</si>
  <si>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</si>
  <si>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</si>
  <si>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</si>
  <si>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</si>
  <si>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</si>
  <si>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</si>
  <si>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</si>
  <si>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</si>
  <si>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</si>
  <si>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</si>
  <si>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</si>
  <si>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</si>
  <si>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</si>
  <si>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</si>
  <si>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</si>
  <si>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</si>
  <si>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</si>
  <si>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</si>
  <si>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</si>
  <si>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</si>
  <si>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</si>
  <si>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</si>
  <si>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</si>
  <si>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</si>
  <si>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</si>
  <si>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</si>
  <si>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</si>
  <si>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</si>
  <si>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</si>
  <si>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</si>
  <si>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</si>
  <si>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</si>
  <si>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</si>
  <si>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</si>
  <si>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</si>
  <si>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</si>
  <si>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</si>
  <si>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</si>
  <si>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</si>
  <si>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</si>
  <si>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</si>
  <si>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</si>
  <si>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</si>
  <si>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</si>
  <si>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</si>
  <si>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</si>
  <si>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</si>
  <si>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</si>
  <si>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</si>
  <si>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</si>
  <si>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</si>
  <si>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</si>
  <si>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</si>
  <si>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</si>
  <si>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</si>
  <si>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</si>
  <si>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</si>
  <si>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</si>
  <si>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</si>
  <si>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</si>
  <si>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</si>
  <si>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</si>
  <si>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</si>
  <si>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</si>
  <si>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</si>
  <si>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</si>
  <si>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</si>
  <si>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</si>
  <si>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</si>
  <si>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</si>
  <si>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</si>
  <si>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</si>
  <si>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</si>
  <si>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</si>
  <si>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</si>
  <si>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</si>
  <si>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</si>
  <si>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</si>
  <si>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</si>
  <si>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</si>
  <si>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</si>
  <si>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</si>
  <si>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</si>
  <si>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</si>
  <si>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</si>
  <si>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</si>
  <si>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</si>
  <si>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</si>
  <si>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</si>
  <si>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</si>
  <si>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</si>
  <si>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</si>
  <si>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</si>
  <si>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</si>
  <si>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</si>
  <si>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</si>
  <si>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</si>
  <si>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Change %  2023/2021</t>
  </si>
  <si>
    <t xml:space="preserve">  Change %  2023/2022</t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</si>
  <si>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</si>
  <si>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</si>
  <si>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</si>
  <si>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</si>
  <si>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</si>
  <si>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r>
      <t xml:space="preserve"> 2023 </t>
    </r>
    <r>
      <rPr>
        <b/>
        <sz val="9"/>
        <rFont val="Arial"/>
        <family val="2"/>
      </rPr>
      <t>JUN</t>
    </r>
  </si>
  <si>
    <t xml:space="preserve">    2021   JUN</t>
  </si>
  <si>
    <t>Value (USD Mn.)</t>
  </si>
  <si>
    <r>
      <t xml:space="preserve"> 2023 </t>
    </r>
    <r>
      <rPr>
        <b/>
        <sz val="9"/>
        <rFont val="Arial"/>
        <family val="2"/>
      </rPr>
      <t>JUL</t>
    </r>
  </si>
  <si>
    <t xml:space="preserve">   Note : Exchange rates for 2021 and 2022 are revised</t>
  </si>
  <si>
    <r>
      <t xml:space="preserve"> 2023 </t>
    </r>
    <r>
      <rPr>
        <b/>
        <sz val="9"/>
        <rFont val="Arial"/>
        <family val="2"/>
      </rPr>
      <t>AUG</t>
    </r>
  </si>
  <si>
    <t>Value   (USD Mn.)</t>
  </si>
  <si>
    <r>
      <t xml:space="preserve"> 2023 </t>
    </r>
    <r>
      <rPr>
        <b/>
        <sz val="9"/>
        <rFont val="Arial"/>
        <family val="2"/>
      </rPr>
      <t>SEP</t>
    </r>
  </si>
  <si>
    <r>
      <t xml:space="preserve"> 2023 </t>
    </r>
    <r>
      <rPr>
        <b/>
        <sz val="9"/>
        <rFont val="Arial"/>
        <family val="2"/>
      </rPr>
      <t>OCT</t>
    </r>
  </si>
  <si>
    <t>2023  Jan-Oct</t>
  </si>
  <si>
    <t xml:space="preserve"> 2022  Jan-Oct</t>
  </si>
  <si>
    <r>
      <t xml:space="preserve"> 2021   </t>
    </r>
    <r>
      <rPr>
        <b/>
        <sz val="9"/>
        <rFont val="Arial"/>
        <family val="2"/>
      </rPr>
      <t>Jan-Oct</t>
    </r>
  </si>
  <si>
    <t xml:space="preserve"> 2021   Jan-Oct</t>
  </si>
  <si>
    <t>2023 Jan-Oct</t>
  </si>
</sst>
</file>

<file path=xl/styles.xml><?xml version="1.0" encoding="utf-8"?>
<styleSheet xmlns="http://schemas.openxmlformats.org/spreadsheetml/2006/main">
  <numFmts count="6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0.0_ ;\-0.0\ "/>
    <numFmt numFmtId="206" formatCode="0_ ;\-0\ "/>
    <numFmt numFmtId="207" formatCode="#,##0.00_ ;\-#,##0.00\ 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#,##0.0000"/>
    <numFmt numFmtId="213" formatCode="#,##0.00000"/>
    <numFmt numFmtId="214" formatCode="#,##0.0000000"/>
    <numFmt numFmtId="215" formatCode="#,##0.0000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5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5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37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37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7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6" fillId="0" borderId="42" xfId="0" applyNumberFormat="1" applyFont="1" applyFill="1" applyBorder="1" applyAlignment="1">
      <alignment horizontal="left"/>
    </xf>
    <xf numFmtId="37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2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2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173" fontId="10" fillId="0" borderId="11" xfId="56" applyNumberFormat="1" applyFont="1" applyBorder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5" fontId="103" fillId="0" borderId="15" xfId="61" applyNumberFormat="1" applyFont="1" applyFill="1" applyBorder="1" applyAlignment="1">
      <alignment vertical="center"/>
    </xf>
    <xf numFmtId="207" fontId="10" fillId="0" borderId="15" xfId="61" applyNumberFormat="1" applyFont="1" applyFill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2" fontId="18" fillId="12" borderId="45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6" fillId="0" borderId="0" xfId="56" applyNumberFormat="1" applyFont="1" applyFill="1" applyBorder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29" fillId="0" borderId="11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horizontal="center" vertical="center" wrapText="1"/>
      <protection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215" fontId="0" fillId="0" borderId="0" xfId="54" applyNumberFormat="1" applyAlignment="1">
      <alignment/>
    </xf>
    <xf numFmtId="2" fontId="0" fillId="0" borderId="0" xfId="0" applyNumberFormat="1" applyAlignment="1">
      <alignment/>
    </xf>
    <xf numFmtId="196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2" fontId="18" fillId="0" borderId="18" xfId="0" applyNumberFormat="1" applyFont="1" applyFill="1" applyBorder="1" applyAlignment="1">
      <alignment horizontal="right" indent="2"/>
    </xf>
    <xf numFmtId="172" fontId="18" fillId="0" borderId="18" xfId="54" applyNumberFormat="1" applyFont="1" applyFill="1" applyBorder="1" applyAlignment="1">
      <alignment horizontal="right" vertical="center" indent="2"/>
    </xf>
    <xf numFmtId="173" fontId="0" fillId="0" borderId="0" xfId="56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6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37" fontId="10" fillId="0" borderId="0" xfId="54" applyNumberFormat="1" applyFont="1" applyFill="1" applyBorder="1" applyAlignment="1">
      <alignment/>
    </xf>
    <xf numFmtId="37" fontId="10" fillId="0" borderId="0" xfId="61" applyNumberFormat="1" applyFont="1" applyFill="1" applyBorder="1" applyAlignment="1">
      <alignment/>
    </xf>
    <xf numFmtId="3" fontId="100" fillId="0" borderId="0" xfId="0" applyNumberFormat="1" applyFont="1" applyFill="1" applyBorder="1" applyAlignment="1">
      <alignment horizontal="right" vertical="center" indent="1"/>
    </xf>
    <xf numFmtId="204" fontId="10" fillId="0" borderId="0" xfId="54" applyNumberFormat="1" applyFont="1" applyFill="1" applyBorder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6975"/>
          <c:w val="0.853"/>
          <c:h val="0.764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  <c:smooth val="0"/>
        </c:ser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T10'!$B$62:$B$71</c:f>
              <c:numCache/>
            </c:numRef>
          </c:val>
          <c:smooth val="0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501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25"/>
          <c:y val="0.909"/>
          <c:w val="0.533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6925"/>
          <c:w val="0.86875"/>
          <c:h val="0.7702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  <c:smooth val="0"/>
        </c:ser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T10'!$E$62:$E$71</c:f>
              <c:numCache/>
            </c:numRef>
          </c:val>
          <c:smooth val="0"/>
        </c:ser>
        <c:marker val="1"/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01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"/>
          <c:y val="0.89775"/>
          <c:w val="0.518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10</xdr:col>
      <xdr:colOff>485775</xdr:colOff>
      <xdr:row>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9150" y="0"/>
          <a:ext cx="5762625" cy="1162050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OCTOBER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10</xdr:col>
      <xdr:colOff>476250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76825"/>
          <a:ext cx="6572250" cy="25431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38100</xdr:rowOff>
    </xdr:from>
    <xdr:to>
      <xdr:col>4</xdr:col>
      <xdr:colOff>19050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0" y="10953750"/>
        <a:ext cx="4105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74</xdr:row>
      <xdr:rowOff>47625</xdr:rowOff>
    </xdr:from>
    <xdr:to>
      <xdr:col>7</xdr:col>
      <xdr:colOff>1190625</xdr:colOff>
      <xdr:row>90</xdr:row>
      <xdr:rowOff>152400</xdr:rowOff>
    </xdr:to>
    <xdr:graphicFrame>
      <xdr:nvGraphicFramePr>
        <xdr:cNvPr id="2" name="Chart 2"/>
        <xdr:cNvGraphicFramePr/>
      </xdr:nvGraphicFramePr>
      <xdr:xfrm>
        <a:off x="4105275" y="10963275"/>
        <a:ext cx="4124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selection activeCell="M10" sqref="M10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6.25">
      <c r="A10" s="251"/>
      <c r="B10" s="244" t="s">
        <v>93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100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94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95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96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97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98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99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101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102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82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.7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15" zoomScaleNormal="115" zoomScalePageLayoutView="0" workbookViewId="0" topLeftCell="A1">
      <selection activeCell="E25" sqref="E25"/>
    </sheetView>
  </sheetViews>
  <sheetFormatPr defaultColWidth="8.8515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88" t="s">
        <v>64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4.5">
      <c r="A3" s="390" t="s">
        <v>49</v>
      </c>
      <c r="B3" s="390" t="s">
        <v>50</v>
      </c>
      <c r="C3" s="390"/>
      <c r="D3" s="390"/>
      <c r="E3" s="390" t="s">
        <v>51</v>
      </c>
      <c r="F3" s="390"/>
      <c r="G3" s="390"/>
      <c r="H3" s="389" t="s">
        <v>52</v>
      </c>
      <c r="I3" s="389"/>
      <c r="J3" s="389" t="s">
        <v>53</v>
      </c>
      <c r="K3" s="389"/>
      <c r="L3" s="103" t="s">
        <v>92</v>
      </c>
      <c r="M3" s="389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1.5">
      <c r="A4" s="390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89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 aca="true" t="shared" si="4" ref="H19:H24"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 t="shared" si="4"/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 t="shared" si="4"/>
        <v>4369.6560979999995</v>
      </c>
      <c r="I21" s="96">
        <f>+H21/L21</f>
        <v>23.553075659295462</v>
      </c>
      <c r="J21" s="85"/>
      <c r="K21" s="85"/>
      <c r="L21" s="94">
        <v>185.5238</v>
      </c>
      <c r="M21" s="324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5">
      <c r="A22" s="87">
        <v>2021</v>
      </c>
      <c r="B22" s="357">
        <v>26749.25773</v>
      </c>
      <c r="C22" s="358">
        <v>63222.485357000005</v>
      </c>
      <c r="D22" s="99">
        <v>317.88876015787105</v>
      </c>
      <c r="E22" s="98">
        <v>56176.253699999994</v>
      </c>
      <c r="F22" s="98">
        <v>25080.017695</v>
      </c>
      <c r="G22" s="98">
        <v>126.10475030808452</v>
      </c>
      <c r="H22" s="97">
        <v>38142.46766200001</v>
      </c>
      <c r="I22" s="359">
        <f>+H22/L22</f>
        <v>191.78400984978651</v>
      </c>
      <c r="J22" s="86"/>
      <c r="K22" s="86"/>
      <c r="L22" s="360">
        <v>198.88241825726155</v>
      </c>
      <c r="M22" s="93">
        <f>63.222/2445.5*100</f>
        <v>2.5852381925986507</v>
      </c>
    </row>
    <row r="23" spans="1:13" s="104" customFormat="1" ht="15">
      <c r="A23" s="87">
        <v>2022</v>
      </c>
      <c r="B23" s="357">
        <v>25729.91779</v>
      </c>
      <c r="C23" s="358">
        <v>97242.84000499999</v>
      </c>
      <c r="D23" s="99">
        <v>302.180355898014</v>
      </c>
      <c r="E23" s="98">
        <v>41736.69885</v>
      </c>
      <c r="F23" s="98">
        <v>21664.17126</v>
      </c>
      <c r="G23" s="98">
        <v>70.33268232843811</v>
      </c>
      <c r="H23" s="97">
        <v>75578.66874499999</v>
      </c>
      <c r="I23" s="359">
        <f>+D23-G23</f>
        <v>231.84767356957587</v>
      </c>
      <c r="J23" s="361" t="e">
        <f>+(J22-J21)/J21*100</f>
        <v>#DIV/0!</v>
      </c>
      <c r="K23" s="361" t="e">
        <f>+(K22-K21)/K21*100</f>
        <v>#DIV/0!</v>
      </c>
      <c r="L23" s="362">
        <v>324.55059916666653</v>
      </c>
      <c r="M23" s="93">
        <v>2.3</v>
      </c>
    </row>
    <row r="24" spans="1:13" s="104" customFormat="1" ht="14.25">
      <c r="A24" s="135" t="s">
        <v>177</v>
      </c>
      <c r="B24" s="221">
        <v>19821.905039999998</v>
      </c>
      <c r="C24" s="222">
        <v>80584.577296</v>
      </c>
      <c r="D24" s="354">
        <v>246.07779322081907</v>
      </c>
      <c r="E24" s="318">
        <v>39596.580375</v>
      </c>
      <c r="F24" s="318">
        <v>20402.671613000002</v>
      </c>
      <c r="G24" s="353">
        <v>62.84645156366814</v>
      </c>
      <c r="H24" s="136">
        <f t="shared" si="4"/>
        <v>60181.905683000005</v>
      </c>
      <c r="I24" s="297">
        <f>+D24-G24</f>
        <v>183.23134165715095</v>
      </c>
      <c r="J24" s="298" t="e">
        <f>+(J23-J22)/J22*100</f>
        <v>#DIV/0!</v>
      </c>
      <c r="K24" s="298" t="e">
        <f>+(K23-K22)/K22*100</f>
        <v>#DIV/0!</v>
      </c>
      <c r="L24" s="319">
        <v>327.290393451405</v>
      </c>
      <c r="M24" s="197"/>
    </row>
    <row r="25" spans="1:12" s="104" customFormat="1" ht="15.7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.75">
      <c r="A26" s="255" t="s">
        <v>103</v>
      </c>
      <c r="B26" s="83"/>
      <c r="C26" s="83"/>
      <c r="D26" s="83"/>
      <c r="E26" s="348"/>
      <c r="F26" s="83"/>
      <c r="G26" s="83"/>
      <c r="H26" s="83"/>
      <c r="I26" s="83"/>
      <c r="J26" s="83"/>
      <c r="K26" s="83"/>
      <c r="L26" s="83"/>
    </row>
    <row r="27" spans="1:13" s="104" customFormat="1" ht="15.75">
      <c r="A27" s="384" t="s">
        <v>168</v>
      </c>
      <c r="E27" s="82"/>
      <c r="F27" s="81"/>
      <c r="G27" s="81"/>
      <c r="M27" s="64"/>
    </row>
    <row r="28" spans="1:22" ht="15">
      <c r="A28" s="104"/>
      <c r="B28" s="208"/>
      <c r="C28" s="328"/>
      <c r="D28" s="208"/>
      <c r="E28" s="409"/>
      <c r="F28" s="409"/>
      <c r="G28" s="410"/>
      <c r="H28" s="411"/>
      <c r="I28" s="327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5">
      <c r="A29" s="104"/>
      <c r="B29" s="104"/>
      <c r="C29" s="104"/>
      <c r="D29" s="104"/>
      <c r="E29" s="412"/>
      <c r="F29" s="412"/>
      <c r="G29" s="410"/>
      <c r="H29" s="411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30" zoomScaleNormal="130" zoomScalePageLayoutView="0" workbookViewId="0" topLeftCell="A34">
      <selection activeCell="M21" sqref="M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1" width="9.140625" style="28" bestFit="1" customWidth="1"/>
    <col min="12" max="12" width="9.421875" style="28" bestFit="1" customWidth="1"/>
    <col min="13" max="13" width="9.140625" style="28" bestFit="1" customWidth="1"/>
    <col min="14" max="14" width="10.7109375" style="138" customWidth="1"/>
    <col min="15" max="16" width="10.7109375" style="0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176</v>
      </c>
      <c r="L2" s="115" t="s">
        <v>174</v>
      </c>
      <c r="M2" s="115" t="s">
        <v>173</v>
      </c>
      <c r="N2" s="333" t="s">
        <v>157</v>
      </c>
      <c r="O2" s="188" t="s">
        <v>158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6439.54347</v>
      </c>
      <c r="L3" s="189">
        <v>5335.10134</v>
      </c>
      <c r="M3" s="189">
        <v>5750.05775</v>
      </c>
      <c r="N3" s="334">
        <v>-10.707059020753839</v>
      </c>
      <c r="O3" s="173">
        <v>7.777854319070905</v>
      </c>
      <c r="P3" s="174">
        <v>14.521601854362153</v>
      </c>
      <c r="Q3" s="323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21798.3035</v>
      </c>
      <c r="L4" s="189">
        <v>17778.9885</v>
      </c>
      <c r="M4" s="189">
        <v>19069.807</v>
      </c>
      <c r="N4" s="334">
        <v>-12.517013078563663</v>
      </c>
      <c r="O4" s="173">
        <v>7.260359609321989</v>
      </c>
      <c r="P4" s="174">
        <v>48.16023711997125</v>
      </c>
      <c r="Q4" s="323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1840.5830099999998</v>
      </c>
      <c r="L5" s="189">
        <v>1218.4894900000002</v>
      </c>
      <c r="M5" s="189">
        <v>1508.3433</v>
      </c>
      <c r="N5" s="334">
        <v>-18.050786527688302</v>
      </c>
      <c r="O5" s="173">
        <v>23.787961437402288</v>
      </c>
      <c r="P5" s="174">
        <v>3.8092766741855293</v>
      </c>
      <c r="Q5" s="323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7395.23841</v>
      </c>
      <c r="L6" s="189">
        <v>3099.6680300000003</v>
      </c>
      <c r="M6" s="189">
        <v>5524.777964999999</v>
      </c>
      <c r="N6" s="334">
        <v>-25.29276733621899</v>
      </c>
      <c r="O6" s="173">
        <v>78.23773099340573</v>
      </c>
      <c r="P6" s="174">
        <v>13.952664378280923</v>
      </c>
      <c r="Q6" s="323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8644.476130000001</v>
      </c>
      <c r="L7" s="189">
        <v>3438.8630399999993</v>
      </c>
      <c r="M7" s="189">
        <v>4880.14674</v>
      </c>
      <c r="N7" s="334">
        <v>-43.54606726179948</v>
      </c>
      <c r="O7" s="173">
        <v>41.911634259211475</v>
      </c>
      <c r="P7" s="174">
        <v>12.32466716515037</v>
      </c>
      <c r="Q7" s="323"/>
      <c r="S7" s="178"/>
      <c r="T7" s="178"/>
    </row>
    <row r="8" spans="1:20" ht="15.75">
      <c r="A8" s="5" t="s">
        <v>114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112.60936</v>
      </c>
      <c r="L8" s="189">
        <v>110.35905999999999</v>
      </c>
      <c r="M8" s="189">
        <v>111.5267</v>
      </c>
      <c r="N8" s="334">
        <v>-0.9614298491706107</v>
      </c>
      <c r="O8" s="173">
        <v>1.0580372830287066</v>
      </c>
      <c r="P8" s="174">
        <v>0.2816574030984109</v>
      </c>
      <c r="Q8" s="323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1791.64201</v>
      </c>
      <c r="L9" s="189">
        <v>2586.13949</v>
      </c>
      <c r="M9" s="189">
        <v>2751.92092</v>
      </c>
      <c r="N9" s="334">
        <v>53.597700022673614</v>
      </c>
      <c r="O9" s="173">
        <v>6.410382372684777</v>
      </c>
      <c r="P9" s="174">
        <v>6.949895404951369</v>
      </c>
      <c r="Q9" s="323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48022.39589</v>
      </c>
      <c r="L10" s="195">
        <v>33567.60895</v>
      </c>
      <c r="M10" s="195">
        <v>39596.580375</v>
      </c>
      <c r="N10" s="335">
        <v>-17.545595880514078</v>
      </c>
      <c r="O10" s="175">
        <v>17.96068178100006</v>
      </c>
      <c r="P10" s="176">
        <v>100</v>
      </c>
      <c r="Q10" s="323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3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3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176</v>
      </c>
      <c r="L13" s="115" t="s">
        <v>174</v>
      </c>
      <c r="M13" s="115" t="s">
        <v>173</v>
      </c>
      <c r="N13" s="333" t="s">
        <v>157</v>
      </c>
      <c r="O13" s="188" t="s">
        <v>158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4190.269132</v>
      </c>
      <c r="L14" s="190">
        <v>3076.84242</v>
      </c>
      <c r="M14" s="190">
        <v>2914.934371</v>
      </c>
      <c r="N14" s="334">
        <v>-30.43562885401797</v>
      </c>
      <c r="O14" s="173">
        <v>-5.262149531856757</v>
      </c>
      <c r="P14" s="174">
        <v>14.287022926657736</v>
      </c>
      <c r="Q14" s="323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7949.084207000001</v>
      </c>
      <c r="L15" s="190">
        <v>7941.150571</v>
      </c>
      <c r="M15" s="190">
        <v>7043.435968000001</v>
      </c>
      <c r="N15" s="334">
        <v>-11.393114167824288</v>
      </c>
      <c r="O15" s="173">
        <v>-11.304591129128452</v>
      </c>
      <c r="P15" s="174">
        <v>34.52212583528582</v>
      </c>
      <c r="Q15" s="323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1216.9660270000002</v>
      </c>
      <c r="L16" s="190">
        <v>771.777149</v>
      </c>
      <c r="M16" s="190">
        <v>798.924596</v>
      </c>
      <c r="N16" s="334">
        <v>-34.35111759286607</v>
      </c>
      <c r="O16" s="173">
        <v>3.5175240722241106</v>
      </c>
      <c r="P16" s="174">
        <v>3.915784222547345</v>
      </c>
      <c r="Q16" s="323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3751.194387</v>
      </c>
      <c r="L17" s="190">
        <v>2393.9392570000005</v>
      </c>
      <c r="M17" s="190">
        <v>4307.686966</v>
      </c>
      <c r="N17" s="334">
        <v>14.83507708714217</v>
      </c>
      <c r="O17" s="173">
        <v>79.94136456905095</v>
      </c>
      <c r="P17" s="174">
        <v>21.11334754442288</v>
      </c>
      <c r="Q17" s="323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2799.7660849999997</v>
      </c>
      <c r="L18" s="190">
        <v>1837.676226</v>
      </c>
      <c r="M18" s="190">
        <v>2242.1988840000004</v>
      </c>
      <c r="N18" s="334">
        <v>-19.914778023321883</v>
      </c>
      <c r="O18" s="173">
        <v>22.012727393253023</v>
      </c>
      <c r="P18" s="174">
        <v>10.98973176910486</v>
      </c>
      <c r="Q18" s="323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187.66572800000003</v>
      </c>
      <c r="L19" s="190">
        <v>345.27606199999997</v>
      </c>
      <c r="M19" s="190">
        <v>301.979796</v>
      </c>
      <c r="N19" s="334">
        <v>60.91366240297214</v>
      </c>
      <c r="O19" s="173">
        <v>-12.53960837864281</v>
      </c>
      <c r="P19" s="174">
        <v>1.4800992817410592</v>
      </c>
      <c r="Q19" s="323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917.3119099999999</v>
      </c>
      <c r="L20" s="190">
        <v>1620.840817</v>
      </c>
      <c r="M20" s="190">
        <v>2793.5110320000003</v>
      </c>
      <c r="N20" s="334">
        <v>204.5322971986705</v>
      </c>
      <c r="O20" s="173">
        <v>72.34949926609605</v>
      </c>
      <c r="P20" s="174">
        <v>13.691888420240291</v>
      </c>
      <c r="Q20" s="323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21012.257476</v>
      </c>
      <c r="L21" s="194">
        <v>17987.502502</v>
      </c>
      <c r="M21" s="194">
        <v>20402.671613000002</v>
      </c>
      <c r="N21" s="335">
        <v>-2.9010964847363963</v>
      </c>
      <c r="O21" s="175">
        <v>13.42692856182488</v>
      </c>
      <c r="P21" s="176">
        <v>100</v>
      </c>
      <c r="Q21" s="323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39"/>
      <c r="K22" s="123"/>
      <c r="L22" s="123"/>
      <c r="M22" s="123"/>
      <c r="N22" s="118"/>
      <c r="O22" s="141"/>
      <c r="P22" s="141">
        <v>0</v>
      </c>
      <c r="Q22" s="323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3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115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176</v>
      </c>
      <c r="L24" s="115" t="s">
        <v>174</v>
      </c>
      <c r="M24" s="115" t="s">
        <v>173</v>
      </c>
      <c r="N24" s="333" t="s">
        <v>157</v>
      </c>
      <c r="O24" s="188" t="s">
        <v>158</v>
      </c>
      <c r="P24" s="188" t="s">
        <v>6</v>
      </c>
      <c r="Q24" s="323"/>
      <c r="S24" s="178"/>
      <c r="T24" s="178"/>
    </row>
    <row r="25" spans="1:20" ht="15.75">
      <c r="A25" s="5" t="s">
        <v>114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3"/>
      <c r="S25" s="178"/>
      <c r="T25" s="178"/>
    </row>
    <row r="26" spans="1:20" ht="15.75">
      <c r="A26" s="5" t="s">
        <v>150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3783.7443000000003</v>
      </c>
      <c r="L26" s="192">
        <v>4941.14697</v>
      </c>
      <c r="M26" s="192">
        <v>3256.854155</v>
      </c>
      <c r="N26" s="334">
        <v>-13.925099140552396</v>
      </c>
      <c r="O26" s="173">
        <v>-34.08708191086249</v>
      </c>
      <c r="P26" s="142">
        <v>16.43058095792391</v>
      </c>
      <c r="Q26" s="323"/>
      <c r="S26" s="178"/>
      <c r="T26" s="178"/>
    </row>
    <row r="27" spans="1:20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142.35413999999997</v>
      </c>
      <c r="L27" s="192">
        <v>65.85292</v>
      </c>
      <c r="M27" s="192">
        <v>79.61369000000002</v>
      </c>
      <c r="N27" s="334">
        <v>-44.07349867028803</v>
      </c>
      <c r="O27" s="173">
        <v>20.896218421294034</v>
      </c>
      <c r="P27" s="142">
        <v>0.40164499748809224</v>
      </c>
      <c r="Q27" s="323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1332.1434</v>
      </c>
      <c r="L28" s="192">
        <v>1482.95253</v>
      </c>
      <c r="M28" s="192">
        <v>1301.32944</v>
      </c>
      <c r="N28" s="334">
        <v>-2.313111336211999</v>
      </c>
      <c r="O28" s="173">
        <v>-12.247397426807725</v>
      </c>
      <c r="P28" s="142">
        <v>6.565107830826336</v>
      </c>
      <c r="Q28" s="323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236.84259</v>
      </c>
      <c r="L29" s="192">
        <v>288.56294</v>
      </c>
      <c r="M29" s="192">
        <v>355.84747000000004</v>
      </c>
      <c r="N29" s="334">
        <v>50.2464020512527</v>
      </c>
      <c r="O29" s="173">
        <v>23.317107179459708</v>
      </c>
      <c r="P29" s="142">
        <v>1.7952233616391096</v>
      </c>
      <c r="Q29" s="323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1599.44113</v>
      </c>
      <c r="L30" s="192">
        <v>1515.3638700000001</v>
      </c>
      <c r="M30" s="192">
        <v>2484.27322</v>
      </c>
      <c r="N30" s="334">
        <v>55.3213290194682</v>
      </c>
      <c r="O30" s="173">
        <v>63.9390557727894</v>
      </c>
      <c r="P30" s="142">
        <v>12.532969030912078</v>
      </c>
      <c r="Q30" s="323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65.53425000000001</v>
      </c>
      <c r="L31" s="192">
        <v>60.702059999999996</v>
      </c>
      <c r="M31" s="192">
        <v>80.75576</v>
      </c>
      <c r="N31" s="334">
        <v>23.22680125278</v>
      </c>
      <c r="O31" s="173">
        <v>33.03627586938565</v>
      </c>
      <c r="P31" s="142">
        <v>0.40740665358368605</v>
      </c>
      <c r="Q31" s="323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2.69934</v>
      </c>
      <c r="L32" s="192">
        <v>4.50491</v>
      </c>
      <c r="M32" s="192">
        <v>6.45337</v>
      </c>
      <c r="N32" s="334">
        <v>139.07214356101863</v>
      </c>
      <c r="O32" s="173">
        <v>43.25191846230002</v>
      </c>
      <c r="P32" s="142">
        <v>0.03255675974119186</v>
      </c>
      <c r="Q32" s="323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222.89339</v>
      </c>
      <c r="L33" s="192">
        <v>230.98742000000001</v>
      </c>
      <c r="M33" s="192">
        <v>196.23977000000002</v>
      </c>
      <c r="N33" s="334">
        <v>-11.958012752195113</v>
      </c>
      <c r="O33" s="173">
        <v>-15.04309195712909</v>
      </c>
      <c r="P33" s="142">
        <v>0.9900146812528573</v>
      </c>
      <c r="Q33" s="323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12701.876159999998</v>
      </c>
      <c r="L34" s="192">
        <v>12363.93229</v>
      </c>
      <c r="M34" s="192">
        <v>11715.370855</v>
      </c>
      <c r="N34" s="334">
        <v>-7.766610952377596</v>
      </c>
      <c r="O34" s="173">
        <v>-5.2455919345705295</v>
      </c>
      <c r="P34" s="142">
        <v>59.10315295809732</v>
      </c>
      <c r="Q34" s="323"/>
      <c r="S34" s="178"/>
      <c r="T34" s="178"/>
    </row>
    <row r="35" spans="1:20" ht="15.75">
      <c r="A35" s="21" t="s">
        <v>113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983.40699</v>
      </c>
      <c r="L35" s="192">
        <v>373.06249</v>
      </c>
      <c r="M35" s="192">
        <v>345.16731</v>
      </c>
      <c r="N35" s="334">
        <v>-64.90086876441664</v>
      </c>
      <c r="O35" s="173">
        <v>-7.477347829850178</v>
      </c>
      <c r="P35" s="142">
        <v>1.7413427685354304</v>
      </c>
      <c r="Q35" s="323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21070.935690000002</v>
      </c>
      <c r="L36" s="256">
        <v>21327.0684</v>
      </c>
      <c r="M36" s="256">
        <v>19821.905039999998</v>
      </c>
      <c r="N36" s="335">
        <v>-5.927741740452363</v>
      </c>
      <c r="O36" s="175">
        <v>-7.057525824787068</v>
      </c>
      <c r="P36" s="143">
        <v>100</v>
      </c>
      <c r="Q36" s="323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3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3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115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176</v>
      </c>
      <c r="L39" s="115" t="s">
        <v>174</v>
      </c>
      <c r="M39" s="115" t="s">
        <v>173</v>
      </c>
      <c r="N39" s="333" t="s">
        <v>157</v>
      </c>
      <c r="O39" s="188" t="s">
        <v>158</v>
      </c>
      <c r="P39" s="188" t="s">
        <v>6</v>
      </c>
      <c r="Q39" s="323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3092.0894350000003</v>
      </c>
      <c r="L40" s="191">
        <v>5549.8297059999995</v>
      </c>
      <c r="M40" s="191">
        <v>7174.984413</v>
      </c>
      <c r="N40" s="334">
        <v>132.04323690592082</v>
      </c>
      <c r="O40" s="173">
        <v>29.2829652996924</v>
      </c>
      <c r="P40" s="174">
        <v>8.903669478398005</v>
      </c>
      <c r="Q40" s="323"/>
      <c r="S40" s="178"/>
      <c r="T40" s="178"/>
    </row>
    <row r="41" spans="1:20" ht="15.75">
      <c r="A41" s="5" t="s">
        <v>150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6749.143136999999</v>
      </c>
      <c r="L41" s="191">
        <v>11764.412084</v>
      </c>
      <c r="M41" s="191">
        <v>8166.442478</v>
      </c>
      <c r="N41" s="334">
        <v>20.999693031106638</v>
      </c>
      <c r="O41" s="173">
        <v>-30.583505408598878</v>
      </c>
      <c r="P41" s="174">
        <v>10.13400175569992</v>
      </c>
      <c r="Q41" s="323"/>
      <c r="S41" s="178"/>
      <c r="T41" s="178"/>
    </row>
    <row r="42" spans="1:20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617.380686</v>
      </c>
      <c r="L42" s="191">
        <v>505.61307700000003</v>
      </c>
      <c r="M42" s="191">
        <v>923.774989</v>
      </c>
      <c r="N42" s="334">
        <v>49.62809980097111</v>
      </c>
      <c r="O42" s="173">
        <v>82.70393528607251</v>
      </c>
      <c r="P42" s="174">
        <v>1.1463421662023827</v>
      </c>
      <c r="Q42" s="323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4739.684542</v>
      </c>
      <c r="L43" s="191">
        <v>6293.805763000001</v>
      </c>
      <c r="M43" s="191">
        <v>6102.368061</v>
      </c>
      <c r="N43" s="334">
        <v>28.750510860475746</v>
      </c>
      <c r="O43" s="173">
        <v>-3.0416843037232613</v>
      </c>
      <c r="P43" s="174">
        <v>7.572625266228089</v>
      </c>
      <c r="Q43" s="323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1394.365749</v>
      </c>
      <c r="L44" s="191">
        <v>2752.197014</v>
      </c>
      <c r="M44" s="191">
        <v>4097.694839</v>
      </c>
      <c r="N44" s="334">
        <v>193.87517887173803</v>
      </c>
      <c r="O44" s="173">
        <v>48.888136211021994</v>
      </c>
      <c r="P44" s="174">
        <v>5.0849616347164215</v>
      </c>
      <c r="Q44" s="323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1657.0404019999999</v>
      </c>
      <c r="L45" s="191">
        <v>2661.7443579999995</v>
      </c>
      <c r="M45" s="191">
        <v>4729.623827</v>
      </c>
      <c r="N45" s="334">
        <v>185.42598124291246</v>
      </c>
      <c r="O45" s="173">
        <v>77.68888333640646</v>
      </c>
      <c r="P45" s="174">
        <v>5.869142689211284</v>
      </c>
      <c r="Q45" s="323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485.7675029999999</v>
      </c>
      <c r="L46" s="191">
        <v>606.3871680000001</v>
      </c>
      <c r="M46" s="191">
        <v>1098.458519</v>
      </c>
      <c r="N46" s="334">
        <v>126.12844873651423</v>
      </c>
      <c r="O46" s="173">
        <v>81.14804813943553</v>
      </c>
      <c r="P46" s="174">
        <v>1.3631125903473895</v>
      </c>
      <c r="Q46" s="323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59.173872</v>
      </c>
      <c r="L47" s="191">
        <v>110.70974</v>
      </c>
      <c r="M47" s="191">
        <v>230.51572600000003</v>
      </c>
      <c r="N47" s="334">
        <v>289.5566036307376</v>
      </c>
      <c r="O47" s="173">
        <v>108.21630147446832</v>
      </c>
      <c r="P47" s="174">
        <v>0.2860543961821367</v>
      </c>
      <c r="Q47" s="323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136.00312300000002</v>
      </c>
      <c r="L48" s="191">
        <v>190.606573</v>
      </c>
      <c r="M48" s="191">
        <v>174.72307400000003</v>
      </c>
      <c r="N48" s="334">
        <v>28.469898444905567</v>
      </c>
      <c r="O48" s="173">
        <v>-8.333132876797471</v>
      </c>
      <c r="P48" s="174">
        <v>0.21681949556949875</v>
      </c>
      <c r="Q48" s="323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28789.536700999997</v>
      </c>
      <c r="L49" s="191">
        <v>47586.536932</v>
      </c>
      <c r="M49" s="191">
        <v>46792.162253999995</v>
      </c>
      <c r="N49" s="334">
        <v>62.53183488143691</v>
      </c>
      <c r="O49" s="173">
        <v>-1.6693265137892876</v>
      </c>
      <c r="P49" s="174">
        <v>58.06590271253136</v>
      </c>
      <c r="Q49" s="323"/>
      <c r="S49" s="178"/>
      <c r="T49" s="178"/>
    </row>
    <row r="50" spans="1:20" ht="15.75">
      <c r="A50" s="21" t="s">
        <v>113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1011.781215</v>
      </c>
      <c r="L50" s="191">
        <v>1157.8658500000001</v>
      </c>
      <c r="M50" s="191">
        <v>1093.8291159999999</v>
      </c>
      <c r="N50" s="334">
        <v>8.10925324404248</v>
      </c>
      <c r="O50" s="173">
        <v>-5.530583184571878</v>
      </c>
      <c r="P50" s="174">
        <v>1.357367814913505</v>
      </c>
      <c r="Q50" s="323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48731.96636500001</v>
      </c>
      <c r="L51" s="193">
        <v>79179.708265</v>
      </c>
      <c r="M51" s="193">
        <v>80584.577296</v>
      </c>
      <c r="N51" s="335">
        <v>65.36286816835077</v>
      </c>
      <c r="O51" s="175">
        <v>1.774279119971205</v>
      </c>
      <c r="P51" s="176">
        <v>100</v>
      </c>
      <c r="Q51" s="323"/>
      <c r="R51"/>
      <c r="S51" s="178"/>
      <c r="T51" s="178"/>
    </row>
    <row r="52" spans="1:16" ht="13.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148</v>
      </c>
      <c r="B53" s="29"/>
      <c r="C53" s="3"/>
      <c r="D53" s="3"/>
    </row>
    <row r="54" spans="1:4" ht="13.5">
      <c r="A54" s="3" t="s">
        <v>88</v>
      </c>
      <c r="B54" s="3"/>
      <c r="C54" s="3"/>
      <c r="D54" s="3"/>
    </row>
    <row r="55" spans="1:4" ht="13.5">
      <c r="A55" s="3" t="s">
        <v>89</v>
      </c>
      <c r="B55" s="11"/>
      <c r="C55" s="3"/>
      <c r="D55" s="3"/>
    </row>
    <row r="56" spans="1:16" ht="13.5">
      <c r="A56" s="140" t="s">
        <v>90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151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.7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80"/>
  <sheetViews>
    <sheetView zoomScale="150" zoomScaleNormal="150" zoomScalePageLayoutView="0" workbookViewId="0" topLeftCell="AQ1">
      <selection activeCell="AX1" sqref="AX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hidden="1" customWidth="1"/>
    <col min="10" max="10" width="8.28125" style="28" hidden="1" customWidth="1"/>
    <col min="11" max="20" width="8.7109375" style="28" hidden="1" customWidth="1"/>
    <col min="21" max="22" width="9.421875" style="28" hidden="1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60" width="8.7109375" style="28" customWidth="1"/>
    <col min="61" max="61" width="8.8515625" style="28" customWidth="1"/>
    <col min="62" max="62" width="10.00390625" style="138" customWidth="1"/>
    <col min="63" max="63" width="10.00390625" style="0" customWidth="1"/>
    <col min="64" max="64" width="10.57421875" style="0" bestFit="1" customWidth="1"/>
    <col min="65" max="65" width="8.8515625" style="44" customWidth="1"/>
    <col min="66" max="66" width="9.7109375" style="44" bestFit="1" customWidth="1"/>
    <col min="67" max="67" width="11.140625" style="44" bestFit="1" customWidth="1"/>
    <col min="68" max="68" width="8.8515625" style="44" customWidth="1"/>
  </cols>
  <sheetData>
    <row r="1" spans="1:64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26"/>
      <c r="BK1" s="140"/>
      <c r="BL1" s="140"/>
    </row>
    <row r="2" spans="1:68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86</v>
      </c>
      <c r="G2" s="213" t="s">
        <v>87</v>
      </c>
      <c r="H2" s="127">
        <v>2020</v>
      </c>
      <c r="I2" s="115" t="s">
        <v>136</v>
      </c>
      <c r="J2" s="115" t="s">
        <v>137</v>
      </c>
      <c r="K2" s="115" t="s">
        <v>138</v>
      </c>
      <c r="L2" s="115" t="s">
        <v>139</v>
      </c>
      <c r="M2" s="115" t="s">
        <v>140</v>
      </c>
      <c r="N2" s="115" t="s">
        <v>141</v>
      </c>
      <c r="O2" s="115" t="s">
        <v>142</v>
      </c>
      <c r="P2" s="115" t="s">
        <v>143</v>
      </c>
      <c r="Q2" s="115" t="s">
        <v>144</v>
      </c>
      <c r="R2" s="115" t="s">
        <v>145</v>
      </c>
      <c r="S2" s="115" t="s">
        <v>146</v>
      </c>
      <c r="T2" s="115" t="s">
        <v>147</v>
      </c>
      <c r="U2" s="223">
        <v>2020</v>
      </c>
      <c r="V2" s="223" t="s">
        <v>156</v>
      </c>
      <c r="W2" s="115" t="s">
        <v>124</v>
      </c>
      <c r="X2" s="115" t="s">
        <v>125</v>
      </c>
      <c r="Y2" s="115" t="s">
        <v>126</v>
      </c>
      <c r="Z2" s="115" t="s">
        <v>127</v>
      </c>
      <c r="AA2" s="115" t="s">
        <v>128</v>
      </c>
      <c r="AB2" s="115" t="s">
        <v>129</v>
      </c>
      <c r="AC2" s="115" t="s">
        <v>130</v>
      </c>
      <c r="AD2" s="115" t="s">
        <v>131</v>
      </c>
      <c r="AE2" s="115" t="s">
        <v>132</v>
      </c>
      <c r="AF2" s="115" t="s">
        <v>133</v>
      </c>
      <c r="AG2" s="115" t="s">
        <v>134</v>
      </c>
      <c r="AH2" s="115" t="s">
        <v>135</v>
      </c>
      <c r="AI2" s="223">
        <v>2021</v>
      </c>
      <c r="AJ2" s="223" t="s">
        <v>175</v>
      </c>
      <c r="AK2" s="115" t="s">
        <v>123</v>
      </c>
      <c r="AL2" s="115" t="s">
        <v>122</v>
      </c>
      <c r="AM2" s="115" t="s">
        <v>121</v>
      </c>
      <c r="AN2" s="115" t="s">
        <v>120</v>
      </c>
      <c r="AO2" s="115" t="s">
        <v>119</v>
      </c>
      <c r="AP2" s="115" t="s">
        <v>155</v>
      </c>
      <c r="AQ2" s="115" t="s">
        <v>118</v>
      </c>
      <c r="AR2" s="115" t="s">
        <v>117</v>
      </c>
      <c r="AS2" s="115" t="s">
        <v>149</v>
      </c>
      <c r="AT2" s="115" t="s">
        <v>154</v>
      </c>
      <c r="AU2" s="115" t="s">
        <v>152</v>
      </c>
      <c r="AV2" s="115" t="s">
        <v>153</v>
      </c>
      <c r="AW2" s="223">
        <v>2022</v>
      </c>
      <c r="AX2" s="223" t="s">
        <v>174</v>
      </c>
      <c r="AY2" s="115" t="s">
        <v>159</v>
      </c>
      <c r="AZ2" s="115" t="s">
        <v>160</v>
      </c>
      <c r="BA2" s="115" t="s">
        <v>161</v>
      </c>
      <c r="BB2" s="115" t="s">
        <v>162</v>
      </c>
      <c r="BC2" s="115" t="s">
        <v>163</v>
      </c>
      <c r="BD2" s="115" t="s">
        <v>164</v>
      </c>
      <c r="BE2" s="115" t="s">
        <v>167</v>
      </c>
      <c r="BF2" s="115" t="s">
        <v>169</v>
      </c>
      <c r="BG2" s="115" t="s">
        <v>171</v>
      </c>
      <c r="BH2" s="115" t="s">
        <v>172</v>
      </c>
      <c r="BI2" s="223" t="s">
        <v>173</v>
      </c>
      <c r="BJ2" s="374" t="s">
        <v>157</v>
      </c>
      <c r="BK2" s="375" t="s">
        <v>158</v>
      </c>
      <c r="BL2" s="188" t="s">
        <v>6</v>
      </c>
      <c r="BO2"/>
      <c r="BP2"/>
    </row>
    <row r="3" spans="1:67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SUM(W3:AF3)</f>
        <v>6439.54347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SUM(AK3:AT3)</f>
        <v>5335.10134</v>
      </c>
      <c r="AY3" s="189">
        <v>435.998</v>
      </c>
      <c r="AZ3" s="189">
        <v>489.9794</v>
      </c>
      <c r="BA3" s="189">
        <v>291.293</v>
      </c>
      <c r="BB3" s="189">
        <v>363.177</v>
      </c>
      <c r="BC3" s="189">
        <v>715.77225</v>
      </c>
      <c r="BD3" s="189">
        <v>604.7204</v>
      </c>
      <c r="BE3" s="189">
        <v>848.535</v>
      </c>
      <c r="BF3" s="189">
        <v>798.584</v>
      </c>
      <c r="BG3" s="189">
        <v>515.722</v>
      </c>
      <c r="BH3" s="189">
        <v>686.2767</v>
      </c>
      <c r="BI3" s="224">
        <f>SUM(AY3:BH3)</f>
        <v>5750.05775</v>
      </c>
      <c r="BJ3" s="334">
        <f>+(BI3-AJ3)/AJ3*100</f>
        <v>-10.707059020753839</v>
      </c>
      <c r="BK3" s="173">
        <f>+(BI3-AX3)/AX3*100</f>
        <v>7.777854319070905</v>
      </c>
      <c r="BL3" s="174">
        <f>+BI3/BI$10*100</f>
        <v>14.521601854362153</v>
      </c>
      <c r="BM3" s="232"/>
      <c r="BO3"/>
    </row>
    <row r="4" spans="1:72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10">SUM(W4:AF4)</f>
        <v>21798.3035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10">SUM(AK4:AT4)</f>
        <v>17778.9885</v>
      </c>
      <c r="AY4" s="189">
        <v>1513.099</v>
      </c>
      <c r="AZ4" s="189">
        <v>1618.241</v>
      </c>
      <c r="BA4" s="189">
        <v>1964.623</v>
      </c>
      <c r="BB4" s="189">
        <v>1243.28</v>
      </c>
      <c r="BC4" s="189">
        <v>3010.642</v>
      </c>
      <c r="BD4" s="189">
        <v>3578.932</v>
      </c>
      <c r="BE4" s="189">
        <v>2167.102</v>
      </c>
      <c r="BF4" s="189">
        <v>1441.294</v>
      </c>
      <c r="BG4" s="189">
        <v>767.003</v>
      </c>
      <c r="BH4" s="189">
        <v>1765.591</v>
      </c>
      <c r="BI4" s="224">
        <f aca="true" t="shared" si="6" ref="BI4:BI10">SUM(AY4:BH4)</f>
        <v>19069.807</v>
      </c>
      <c r="BJ4" s="334">
        <f aca="true" t="shared" si="7" ref="BJ4:BJ10">+(BI4-AJ4)/AJ4*100</f>
        <v>-12.517013078563663</v>
      </c>
      <c r="BK4" s="173">
        <f aca="true" t="shared" si="8" ref="BK4:BK9">+(BI4-AX4)/AX4*100</f>
        <v>7.260359609321989</v>
      </c>
      <c r="BL4" s="174">
        <f aca="true" t="shared" si="9" ref="BL4:BL10">+BI4/BI$10*100</f>
        <v>48.16023711997125</v>
      </c>
      <c r="BM4" s="232"/>
      <c r="BO4"/>
      <c r="BS4" s="325"/>
      <c r="BT4" s="1"/>
    </row>
    <row r="5" spans="1:72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1840.5830099999998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>SUM(AK5:AT5)</f>
        <v>1218.4894900000002</v>
      </c>
      <c r="AY5" s="189">
        <v>192.981</v>
      </c>
      <c r="AZ5" s="189">
        <v>224.001</v>
      </c>
      <c r="BA5" s="189">
        <v>176.842</v>
      </c>
      <c r="BB5" s="189">
        <v>129.035</v>
      </c>
      <c r="BC5" s="189">
        <v>142.21</v>
      </c>
      <c r="BD5" s="189">
        <v>64.69</v>
      </c>
      <c r="BE5" s="189">
        <v>108.725</v>
      </c>
      <c r="BF5" s="189">
        <v>129.935</v>
      </c>
      <c r="BG5" s="189">
        <v>132.047</v>
      </c>
      <c r="BH5" s="189">
        <v>207.8773</v>
      </c>
      <c r="BI5" s="224">
        <f t="shared" si="6"/>
        <v>1508.3433</v>
      </c>
      <c r="BJ5" s="334">
        <f t="shared" si="7"/>
        <v>-18.050786527688302</v>
      </c>
      <c r="BK5" s="173">
        <f t="shared" si="8"/>
        <v>23.787961437402288</v>
      </c>
      <c r="BL5" s="174">
        <f t="shared" si="9"/>
        <v>3.8092766741855293</v>
      </c>
      <c r="BM5" s="232"/>
      <c r="BO5"/>
      <c r="BS5" s="325"/>
      <c r="BT5" s="1"/>
    </row>
    <row r="6" spans="1:72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7395.23841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3099.6680300000003</v>
      </c>
      <c r="AY6" s="189">
        <v>384.82556</v>
      </c>
      <c r="AZ6" s="189">
        <v>184.52846</v>
      </c>
      <c r="BA6" s="189">
        <v>133.152</v>
      </c>
      <c r="BB6" s="189">
        <v>302.07309999999995</v>
      </c>
      <c r="BC6" s="189">
        <v>288.358225</v>
      </c>
      <c r="BD6" s="189">
        <v>203.27179999999998</v>
      </c>
      <c r="BE6" s="189">
        <v>651.86675</v>
      </c>
      <c r="BF6" s="189">
        <v>1083.1388</v>
      </c>
      <c r="BG6" s="189">
        <v>800.79872</v>
      </c>
      <c r="BH6" s="189">
        <v>1492.76455</v>
      </c>
      <c r="BI6" s="224">
        <f t="shared" si="6"/>
        <v>5524.777964999999</v>
      </c>
      <c r="BJ6" s="334">
        <f t="shared" si="7"/>
        <v>-25.29276733621899</v>
      </c>
      <c r="BK6" s="173">
        <f t="shared" si="8"/>
        <v>78.23773099340573</v>
      </c>
      <c r="BL6" s="174">
        <f t="shared" si="9"/>
        <v>13.952664378280923</v>
      </c>
      <c r="BM6" s="232"/>
      <c r="BO6"/>
      <c r="BS6" s="325"/>
      <c r="BT6" s="1"/>
    </row>
    <row r="7" spans="1:72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8644.476130000001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3438.8630399999993</v>
      </c>
      <c r="AY7" s="189">
        <v>85.25873</v>
      </c>
      <c r="AZ7" s="189">
        <v>172.60924</v>
      </c>
      <c r="BA7" s="189">
        <v>100.47928</v>
      </c>
      <c r="BB7" s="189">
        <v>140.34356</v>
      </c>
      <c r="BC7" s="189">
        <v>229.48353</v>
      </c>
      <c r="BD7" s="189">
        <v>639.68722</v>
      </c>
      <c r="BE7" s="189">
        <v>922.815</v>
      </c>
      <c r="BF7" s="189">
        <v>1565.2209</v>
      </c>
      <c r="BG7" s="189">
        <v>383.803</v>
      </c>
      <c r="BH7" s="189">
        <v>640.44628</v>
      </c>
      <c r="BI7" s="224">
        <f t="shared" si="6"/>
        <v>4880.14674</v>
      </c>
      <c r="BJ7" s="334">
        <f t="shared" si="7"/>
        <v>-43.54606726179948</v>
      </c>
      <c r="BK7" s="173">
        <f t="shared" si="8"/>
        <v>41.911634259211475</v>
      </c>
      <c r="BL7" s="174">
        <f t="shared" si="9"/>
        <v>12.32466716515037</v>
      </c>
      <c r="BM7" s="232"/>
      <c r="BO7"/>
      <c r="BS7" s="325"/>
      <c r="BT7" s="1"/>
    </row>
    <row r="8" spans="1:72" ht="15.75">
      <c r="A8" s="5" t="s">
        <v>116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112.60936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110.35905999999999</v>
      </c>
      <c r="AY8" s="189">
        <v>12.529</v>
      </c>
      <c r="AZ8" s="189">
        <v>11.9949</v>
      </c>
      <c r="BA8" s="189">
        <v>14.0908</v>
      </c>
      <c r="BB8" s="189">
        <v>6.638</v>
      </c>
      <c r="BC8" s="189">
        <v>11.92078</v>
      </c>
      <c r="BD8" s="189">
        <v>9.138</v>
      </c>
      <c r="BE8" s="189">
        <v>14.017</v>
      </c>
      <c r="BF8" s="189">
        <v>11.607</v>
      </c>
      <c r="BG8" s="189">
        <v>7.39905</v>
      </c>
      <c r="BH8" s="189">
        <v>12.19217</v>
      </c>
      <c r="BI8" s="224">
        <f t="shared" si="6"/>
        <v>111.5267</v>
      </c>
      <c r="BJ8" s="334">
        <f t="shared" si="7"/>
        <v>-0.9614298491706107</v>
      </c>
      <c r="BK8" s="173">
        <f>+(BI8-AX8)/AX8*100</f>
        <v>1.0580372830287066</v>
      </c>
      <c r="BL8" s="174">
        <f t="shared" si="9"/>
        <v>0.2816574030984109</v>
      </c>
      <c r="BM8" s="232"/>
      <c r="BO8"/>
      <c r="BS8" s="325"/>
      <c r="BT8" s="1"/>
    </row>
    <row r="9" spans="1:72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1791.64201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2586.13949</v>
      </c>
      <c r="AY9" s="189">
        <v>183.50036999999998</v>
      </c>
      <c r="AZ9" s="189">
        <v>220.48915000000002</v>
      </c>
      <c r="BA9" s="189">
        <v>261.05473</v>
      </c>
      <c r="BB9" s="189">
        <v>266.59943999999996</v>
      </c>
      <c r="BC9" s="189">
        <v>309.93755</v>
      </c>
      <c r="BD9" s="189">
        <v>253.58363999999997</v>
      </c>
      <c r="BE9" s="189">
        <v>161.05014999999997</v>
      </c>
      <c r="BF9" s="189">
        <v>291.73233999999997</v>
      </c>
      <c r="BG9" s="189">
        <v>425.07034</v>
      </c>
      <c r="BH9" s="189">
        <v>378.90321000000006</v>
      </c>
      <c r="BI9" s="224">
        <f t="shared" si="6"/>
        <v>2751.92092</v>
      </c>
      <c r="BJ9" s="334">
        <f t="shared" si="7"/>
        <v>53.597700022673614</v>
      </c>
      <c r="BK9" s="173">
        <f t="shared" si="8"/>
        <v>6.410382372684777</v>
      </c>
      <c r="BL9" s="174">
        <f>+BI9/BI$10*100</f>
        <v>6.949895404951369</v>
      </c>
      <c r="BM9" s="232"/>
      <c r="BO9"/>
      <c r="BS9" s="325"/>
      <c r="BT9" s="1"/>
    </row>
    <row r="10" spans="1:72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8">
        <f t="shared" si="3"/>
        <v>48022.39589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5">
        <f t="shared" si="5"/>
        <v>33567.60895</v>
      </c>
      <c r="AY10" s="195">
        <v>2808.19166</v>
      </c>
      <c r="AZ10" s="195">
        <v>2921.8431499999992</v>
      </c>
      <c r="BA10" s="195">
        <v>2941.53481</v>
      </c>
      <c r="BB10" s="195">
        <v>2451.1461</v>
      </c>
      <c r="BC10" s="195">
        <v>4708.324335</v>
      </c>
      <c r="BD10" s="195">
        <v>5354.0230599999995</v>
      </c>
      <c r="BE10" s="195">
        <v>4874.110900000001</v>
      </c>
      <c r="BF10" s="195">
        <v>5321.51204</v>
      </c>
      <c r="BG10" s="195">
        <v>3031.8431099999993</v>
      </c>
      <c r="BH10" s="195">
        <v>5184.05121</v>
      </c>
      <c r="BI10" s="225">
        <f t="shared" si="6"/>
        <v>39596.580375</v>
      </c>
      <c r="BJ10" s="335">
        <f t="shared" si="7"/>
        <v>-17.545595880514078</v>
      </c>
      <c r="BK10" s="175">
        <f>+(BI10-AX10)/AX10*100</f>
        <v>17.96068178100006</v>
      </c>
      <c r="BL10" s="176">
        <f t="shared" si="9"/>
        <v>100</v>
      </c>
      <c r="BM10" s="372"/>
      <c r="BS10" s="373"/>
      <c r="BT10" s="369"/>
    </row>
    <row r="11" spans="1:72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16"/>
      <c r="BK11" s="141"/>
      <c r="BL11" s="141"/>
      <c r="BO11" s="331"/>
      <c r="BP11"/>
      <c r="BS11" s="325"/>
      <c r="BT11" s="1"/>
    </row>
    <row r="12" spans="1:67" ht="1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17"/>
      <c r="BK12" s="122"/>
      <c r="BL12" s="122"/>
      <c r="BO12" s="230"/>
    </row>
    <row r="13" spans="1:6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86</v>
      </c>
      <c r="G13" s="213" t="s">
        <v>87</v>
      </c>
      <c r="H13" s="127">
        <v>2020</v>
      </c>
      <c r="I13" s="115" t="s">
        <v>136</v>
      </c>
      <c r="J13" s="115" t="s">
        <v>137</v>
      </c>
      <c r="K13" s="115" t="s">
        <v>138</v>
      </c>
      <c r="L13" s="115" t="s">
        <v>139</v>
      </c>
      <c r="M13" s="115" t="s">
        <v>140</v>
      </c>
      <c r="N13" s="115" t="s">
        <v>141</v>
      </c>
      <c r="O13" s="115" t="s">
        <v>142</v>
      </c>
      <c r="P13" s="115" t="s">
        <v>143</v>
      </c>
      <c r="Q13" s="115" t="s">
        <v>144</v>
      </c>
      <c r="R13" s="115" t="s">
        <v>145</v>
      </c>
      <c r="S13" s="115" t="s">
        <v>146</v>
      </c>
      <c r="T13" s="115" t="s">
        <v>147</v>
      </c>
      <c r="U13" s="223">
        <v>2020</v>
      </c>
      <c r="V13" s="223" t="s">
        <v>156</v>
      </c>
      <c r="W13" s="115" t="s">
        <v>124</v>
      </c>
      <c r="X13" s="115" t="s">
        <v>125</v>
      </c>
      <c r="Y13" s="115" t="s">
        <v>126</v>
      </c>
      <c r="Z13" s="115" t="s">
        <v>127</v>
      </c>
      <c r="AA13" s="115" t="s">
        <v>128</v>
      </c>
      <c r="AB13" s="115" t="s">
        <v>129</v>
      </c>
      <c r="AC13" s="115" t="s">
        <v>130</v>
      </c>
      <c r="AD13" s="115" t="s">
        <v>131</v>
      </c>
      <c r="AE13" s="115" t="s">
        <v>132</v>
      </c>
      <c r="AF13" s="115" t="s">
        <v>133</v>
      </c>
      <c r="AG13" s="115" t="s">
        <v>134</v>
      </c>
      <c r="AH13" s="115" t="s">
        <v>135</v>
      </c>
      <c r="AI13" s="223">
        <v>2021</v>
      </c>
      <c r="AJ13" s="223" t="s">
        <v>175</v>
      </c>
      <c r="AK13" s="115" t="s">
        <v>123</v>
      </c>
      <c r="AL13" s="115" t="s">
        <v>122</v>
      </c>
      <c r="AM13" s="115" t="s">
        <v>121</v>
      </c>
      <c r="AN13" s="115" t="s">
        <v>120</v>
      </c>
      <c r="AO13" s="115" t="s">
        <v>119</v>
      </c>
      <c r="AP13" s="115" t="s">
        <v>155</v>
      </c>
      <c r="AQ13" s="115" t="s">
        <v>118</v>
      </c>
      <c r="AR13" s="115" t="s">
        <v>117</v>
      </c>
      <c r="AS13" s="115" t="s">
        <v>149</v>
      </c>
      <c r="AT13" s="115" t="s">
        <v>154</v>
      </c>
      <c r="AU13" s="115" t="s">
        <v>152</v>
      </c>
      <c r="AV13" s="115" t="s">
        <v>153</v>
      </c>
      <c r="AW13" s="223">
        <v>2022</v>
      </c>
      <c r="AX13" s="223" t="s">
        <v>174</v>
      </c>
      <c r="AY13" s="115" t="s">
        <v>159</v>
      </c>
      <c r="AZ13" s="115" t="s">
        <v>160</v>
      </c>
      <c r="BA13" s="115" t="s">
        <v>161</v>
      </c>
      <c r="BB13" s="115" t="s">
        <v>162</v>
      </c>
      <c r="BC13" s="115" t="s">
        <v>163</v>
      </c>
      <c r="BD13" s="115" t="s">
        <v>164</v>
      </c>
      <c r="BE13" s="115" t="s">
        <v>167</v>
      </c>
      <c r="BF13" s="115" t="s">
        <v>169</v>
      </c>
      <c r="BG13" s="115" t="s">
        <v>171</v>
      </c>
      <c r="BH13" s="115" t="s">
        <v>172</v>
      </c>
      <c r="BI13" s="223" t="s">
        <v>173</v>
      </c>
      <c r="BJ13" s="374" t="s">
        <v>157</v>
      </c>
      <c r="BK13" s="375" t="s">
        <v>158</v>
      </c>
      <c r="BL13" s="188" t="s">
        <v>6</v>
      </c>
      <c r="BN13"/>
      <c r="BO13" s="230"/>
    </row>
    <row r="14" spans="1:67" ht="1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 aca="true" t="shared" si="15" ref="AJ14:AJ21">SUM(W14:AF14)</f>
        <v>4190.269132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 aca="true" t="shared" si="16" ref="AX14:AX21">SUM(AK14:AT14)</f>
        <v>3076.84242</v>
      </c>
      <c r="AY14" s="190">
        <v>195.711674</v>
      </c>
      <c r="AZ14" s="190">
        <v>212.861806</v>
      </c>
      <c r="BA14" s="190">
        <v>138.742604</v>
      </c>
      <c r="BB14" s="190">
        <v>158.861046</v>
      </c>
      <c r="BC14" s="190">
        <v>338.291856</v>
      </c>
      <c r="BD14" s="190">
        <v>284.892904</v>
      </c>
      <c r="BE14" s="190">
        <v>480.225541</v>
      </c>
      <c r="BF14" s="190">
        <v>472.993801</v>
      </c>
      <c r="BG14" s="190">
        <v>264.046113</v>
      </c>
      <c r="BH14" s="190">
        <v>368.307026</v>
      </c>
      <c r="BI14" s="224">
        <f aca="true" t="shared" si="17" ref="BI14:BI21">SUM(AY14:BH14)</f>
        <v>2914.934371</v>
      </c>
      <c r="BJ14" s="334">
        <f aca="true" t="shared" si="18" ref="BJ14:BJ21">+(BI14-AJ14)/AJ14*100</f>
        <v>-30.43562885401797</v>
      </c>
      <c r="BK14" s="173">
        <f aca="true" t="shared" si="19" ref="BK14:BK21">+(BI14-AX14)/AX14*100</f>
        <v>-5.262149531856757</v>
      </c>
      <c r="BL14" s="174">
        <f aca="true" t="shared" si="20" ref="BL14:BL21">+BI14/BI$21*100</f>
        <v>14.287022926657736</v>
      </c>
      <c r="BN14" s="331"/>
      <c r="BO14" s="230"/>
    </row>
    <row r="15" spans="1:67" ht="1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t="shared" si="15"/>
        <v>7949.084207000001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21" ref="AW15:AW20">SUM(AK15:AV15)</f>
        <v>9955.459171</v>
      </c>
      <c r="AX15" s="224">
        <f t="shared" si="16"/>
        <v>7941.150571</v>
      </c>
      <c r="AY15" s="190">
        <v>517.015816</v>
      </c>
      <c r="AZ15" s="190">
        <v>580.43124</v>
      </c>
      <c r="BA15" s="190">
        <v>658.211557</v>
      </c>
      <c r="BB15" s="190">
        <v>386.343739</v>
      </c>
      <c r="BC15" s="190">
        <v>1051.340031</v>
      </c>
      <c r="BD15" s="190">
        <v>1110.673074</v>
      </c>
      <c r="BE15" s="190">
        <v>877.20239</v>
      </c>
      <c r="BF15" s="190">
        <v>629.174887</v>
      </c>
      <c r="BG15" s="190">
        <v>355.945062</v>
      </c>
      <c r="BH15" s="190">
        <v>877.098172</v>
      </c>
      <c r="BI15" s="224">
        <f t="shared" si="17"/>
        <v>7043.435968000001</v>
      </c>
      <c r="BJ15" s="334">
        <f t="shared" si="18"/>
        <v>-11.393114167824288</v>
      </c>
      <c r="BK15" s="173">
        <f t="shared" si="19"/>
        <v>-11.304591129128452</v>
      </c>
      <c r="BL15" s="174">
        <f t="shared" si="20"/>
        <v>34.52212583528582</v>
      </c>
      <c r="BN15" s="331"/>
      <c r="BO15" s="230"/>
    </row>
    <row r="16" spans="1:67" ht="1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5"/>
        <v>1216.9660270000002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21"/>
        <v>925.709063</v>
      </c>
      <c r="AX16" s="224">
        <f>SUM(AK16:AT16)</f>
        <v>771.777149</v>
      </c>
      <c r="AY16" s="190">
        <v>92.821383</v>
      </c>
      <c r="AZ16" s="190">
        <v>110.164297</v>
      </c>
      <c r="BA16" s="190">
        <v>90.010787</v>
      </c>
      <c r="BB16" s="190">
        <v>65.180065</v>
      </c>
      <c r="BC16" s="190">
        <v>68.788583</v>
      </c>
      <c r="BD16" s="190">
        <v>29.000288</v>
      </c>
      <c r="BE16" s="190">
        <v>63.061421</v>
      </c>
      <c r="BF16" s="190">
        <v>73.97069</v>
      </c>
      <c r="BG16" s="190">
        <v>82.126047</v>
      </c>
      <c r="BH16" s="190">
        <v>123.801035</v>
      </c>
      <c r="BI16" s="224">
        <f t="shared" si="17"/>
        <v>798.924596</v>
      </c>
      <c r="BJ16" s="334">
        <f t="shared" si="18"/>
        <v>-34.35111759286607</v>
      </c>
      <c r="BK16" s="173">
        <f t="shared" si="19"/>
        <v>3.5175240722241106</v>
      </c>
      <c r="BL16" s="174">
        <f t="shared" si="20"/>
        <v>3.915784222547345</v>
      </c>
      <c r="BN16" s="331"/>
      <c r="BO16" s="230"/>
    </row>
    <row r="17" spans="1:67" ht="1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5"/>
        <v>3751.194387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21"/>
        <v>2671.9281590000005</v>
      </c>
      <c r="AX17" s="224">
        <f t="shared" si="16"/>
        <v>2393.9392570000005</v>
      </c>
      <c r="AY17" s="190">
        <v>347.984685</v>
      </c>
      <c r="AZ17" s="190">
        <v>181.696373</v>
      </c>
      <c r="BA17" s="190">
        <v>111.928991</v>
      </c>
      <c r="BB17" s="190">
        <v>170.719163</v>
      </c>
      <c r="BC17" s="190">
        <v>194.188397</v>
      </c>
      <c r="BD17" s="190">
        <v>134.929827</v>
      </c>
      <c r="BE17" s="190">
        <v>477.355464</v>
      </c>
      <c r="BF17" s="190">
        <v>876.544821</v>
      </c>
      <c r="BG17" s="190">
        <v>644.242613</v>
      </c>
      <c r="BH17" s="190">
        <v>1168.096632</v>
      </c>
      <c r="BI17" s="224">
        <f t="shared" si="17"/>
        <v>4307.686966</v>
      </c>
      <c r="BJ17" s="334">
        <f t="shared" si="18"/>
        <v>14.83507708714217</v>
      </c>
      <c r="BK17" s="173">
        <f t="shared" si="19"/>
        <v>79.94136456905095</v>
      </c>
      <c r="BL17" s="174">
        <f t="shared" si="20"/>
        <v>21.11334754442288</v>
      </c>
      <c r="BN17" s="331"/>
      <c r="BO17" s="230"/>
    </row>
    <row r="18" spans="1:67" ht="1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5"/>
        <v>2799.7660849999997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21"/>
        <v>2107.85096</v>
      </c>
      <c r="AX18" s="224">
        <f>SUM(AK18:AT18)</f>
        <v>1837.676226</v>
      </c>
      <c r="AY18" s="190">
        <v>93.080304</v>
      </c>
      <c r="AZ18" s="190">
        <v>90.317996</v>
      </c>
      <c r="BA18" s="190">
        <v>55.578252</v>
      </c>
      <c r="BB18" s="190">
        <v>76.771911</v>
      </c>
      <c r="BC18" s="190">
        <v>101.908393</v>
      </c>
      <c r="BD18" s="190">
        <v>254.034099</v>
      </c>
      <c r="BE18" s="190">
        <v>363.017107</v>
      </c>
      <c r="BF18" s="190">
        <v>757.013817</v>
      </c>
      <c r="BG18" s="190">
        <v>139.091559</v>
      </c>
      <c r="BH18" s="190">
        <v>311.385446</v>
      </c>
      <c r="BI18" s="224">
        <f t="shared" si="17"/>
        <v>2242.1988840000004</v>
      </c>
      <c r="BJ18" s="334">
        <f t="shared" si="18"/>
        <v>-19.914778023321883</v>
      </c>
      <c r="BK18" s="173">
        <f t="shared" si="19"/>
        <v>22.012727393253023</v>
      </c>
      <c r="BL18" s="174">
        <f t="shared" si="20"/>
        <v>10.98973176910486</v>
      </c>
      <c r="BN18" s="331"/>
      <c r="BO18" s="230"/>
    </row>
    <row r="19" spans="1:67" ht="1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5"/>
        <v>187.66572800000003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21"/>
        <v>430.028657</v>
      </c>
      <c r="AX19" s="224">
        <f t="shared" si="16"/>
        <v>345.27606199999997</v>
      </c>
      <c r="AY19" s="190">
        <v>26.941056</v>
      </c>
      <c r="AZ19" s="190">
        <v>51.569949</v>
      </c>
      <c r="BA19" s="190">
        <v>37.406455</v>
      </c>
      <c r="BB19" s="190">
        <v>13.503704</v>
      </c>
      <c r="BC19" s="190">
        <v>36.267139</v>
      </c>
      <c r="BD19" s="190">
        <v>18.385263</v>
      </c>
      <c r="BE19" s="190">
        <v>36.958781</v>
      </c>
      <c r="BF19" s="190">
        <v>28.071196</v>
      </c>
      <c r="BG19" s="190">
        <v>21.740089</v>
      </c>
      <c r="BH19" s="190">
        <v>31.136164</v>
      </c>
      <c r="BI19" s="224">
        <f t="shared" si="17"/>
        <v>301.979796</v>
      </c>
      <c r="BJ19" s="334">
        <f t="shared" si="18"/>
        <v>60.91366240297214</v>
      </c>
      <c r="BK19" s="173">
        <f t="shared" si="19"/>
        <v>-12.53960837864281</v>
      </c>
      <c r="BL19" s="174">
        <f t="shared" si="20"/>
        <v>1.4800992817410592</v>
      </c>
      <c r="BN19" s="331"/>
      <c r="BO19" s="230"/>
    </row>
    <row r="20" spans="1:67" ht="1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5"/>
        <v>917.3119099999999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21"/>
        <v>2103.214929</v>
      </c>
      <c r="AX20" s="224">
        <f t="shared" si="16"/>
        <v>1620.840817</v>
      </c>
      <c r="AY20" s="190">
        <v>244.166554</v>
      </c>
      <c r="AZ20" s="190">
        <v>286.718463</v>
      </c>
      <c r="BA20" s="190">
        <v>144.991132</v>
      </c>
      <c r="BB20" s="190">
        <v>151.008183</v>
      </c>
      <c r="BC20" s="190">
        <v>111.248629</v>
      </c>
      <c r="BD20" s="190">
        <v>104.523614</v>
      </c>
      <c r="BE20" s="190">
        <v>125.494117</v>
      </c>
      <c r="BF20" s="190">
        <v>401.346812</v>
      </c>
      <c r="BG20" s="190">
        <v>653.330401</v>
      </c>
      <c r="BH20" s="190">
        <v>570.683127</v>
      </c>
      <c r="BI20" s="224">
        <f t="shared" si="17"/>
        <v>2793.5110320000003</v>
      </c>
      <c r="BJ20" s="334">
        <f t="shared" si="18"/>
        <v>204.5322971986705</v>
      </c>
      <c r="BK20" s="173">
        <f t="shared" si="19"/>
        <v>72.34949926609605</v>
      </c>
      <c r="BL20" s="174">
        <f t="shared" si="20"/>
        <v>13.691888420240291</v>
      </c>
      <c r="BN20" s="331"/>
      <c r="BO20" s="230"/>
    </row>
    <row r="21" spans="1:67" s="42" customFormat="1" ht="1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8">
        <f t="shared" si="15"/>
        <v>21012.257476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5">
        <f t="shared" si="16"/>
        <v>17987.502502</v>
      </c>
      <c r="AY21" s="194">
        <v>1517.721472</v>
      </c>
      <c r="AZ21" s="194">
        <v>1513.760124</v>
      </c>
      <c r="BA21" s="194">
        <v>1236.869778</v>
      </c>
      <c r="BB21" s="194">
        <v>1022.387811</v>
      </c>
      <c r="BC21" s="194">
        <v>1902.033028</v>
      </c>
      <c r="BD21" s="194">
        <v>1936.439069</v>
      </c>
      <c r="BE21" s="194">
        <v>2423.314821</v>
      </c>
      <c r="BF21" s="194">
        <v>3239.116024</v>
      </c>
      <c r="BG21" s="194">
        <v>2160.521884</v>
      </c>
      <c r="BH21" s="194">
        <v>3450.507602</v>
      </c>
      <c r="BI21" s="225">
        <f t="shared" si="17"/>
        <v>20402.671613000002</v>
      </c>
      <c r="BJ21" s="335">
        <f t="shared" si="18"/>
        <v>-2.9010964847363963</v>
      </c>
      <c r="BK21" s="175">
        <f t="shared" si="19"/>
        <v>13.42692856182488</v>
      </c>
      <c r="BL21" s="176">
        <f t="shared" si="20"/>
        <v>100</v>
      </c>
      <c r="BM21" s="134"/>
      <c r="BN21" s="370"/>
      <c r="BO21" s="371"/>
    </row>
    <row r="22" spans="1:64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39"/>
      <c r="AX22" s="339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18"/>
      <c r="BK22" s="141"/>
      <c r="BL22" s="141">
        <f>+AW22/AW$21*100</f>
        <v>0</v>
      </c>
    </row>
    <row r="23" spans="1:64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17"/>
      <c r="BK23" s="122"/>
      <c r="BL23" s="122"/>
    </row>
    <row r="24" spans="1:64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136</v>
      </c>
      <c r="J24" s="115" t="s">
        <v>137</v>
      </c>
      <c r="K24" s="115" t="s">
        <v>138</v>
      </c>
      <c r="L24" s="115" t="s">
        <v>139</v>
      </c>
      <c r="M24" s="115" t="s">
        <v>140</v>
      </c>
      <c r="N24" s="115" t="s">
        <v>141</v>
      </c>
      <c r="O24" s="115" t="s">
        <v>142</v>
      </c>
      <c r="P24" s="115" t="s">
        <v>143</v>
      </c>
      <c r="Q24" s="115" t="s">
        <v>144</v>
      </c>
      <c r="R24" s="115" t="s">
        <v>145</v>
      </c>
      <c r="S24" s="115" t="s">
        <v>146</v>
      </c>
      <c r="T24" s="115" t="s">
        <v>147</v>
      </c>
      <c r="U24" s="223">
        <v>2020</v>
      </c>
      <c r="V24" s="223" t="s">
        <v>156</v>
      </c>
      <c r="W24" s="115" t="s">
        <v>124</v>
      </c>
      <c r="X24" s="115" t="s">
        <v>125</v>
      </c>
      <c r="Y24" s="115" t="s">
        <v>126</v>
      </c>
      <c r="Z24" s="115" t="s">
        <v>127</v>
      </c>
      <c r="AA24" s="115" t="s">
        <v>128</v>
      </c>
      <c r="AB24" s="115" t="s">
        <v>129</v>
      </c>
      <c r="AC24" s="115" t="s">
        <v>130</v>
      </c>
      <c r="AD24" s="115" t="s">
        <v>131</v>
      </c>
      <c r="AE24" s="115" t="s">
        <v>132</v>
      </c>
      <c r="AF24" s="115" t="s">
        <v>133</v>
      </c>
      <c r="AG24" s="115" t="s">
        <v>134</v>
      </c>
      <c r="AH24" s="115" t="s">
        <v>135</v>
      </c>
      <c r="AI24" s="223">
        <v>2021</v>
      </c>
      <c r="AJ24" s="223" t="s">
        <v>175</v>
      </c>
      <c r="AK24" s="115" t="s">
        <v>123</v>
      </c>
      <c r="AL24" s="115" t="s">
        <v>122</v>
      </c>
      <c r="AM24" s="115" t="s">
        <v>121</v>
      </c>
      <c r="AN24" s="115" t="s">
        <v>120</v>
      </c>
      <c r="AO24" s="115" t="s">
        <v>119</v>
      </c>
      <c r="AP24" s="115" t="s">
        <v>155</v>
      </c>
      <c r="AQ24" s="115" t="s">
        <v>118</v>
      </c>
      <c r="AR24" s="115" t="s">
        <v>117</v>
      </c>
      <c r="AS24" s="115" t="s">
        <v>149</v>
      </c>
      <c r="AT24" s="115" t="s">
        <v>154</v>
      </c>
      <c r="AU24" s="115" t="s">
        <v>152</v>
      </c>
      <c r="AV24" s="115" t="s">
        <v>153</v>
      </c>
      <c r="AW24" s="223">
        <v>2022</v>
      </c>
      <c r="AX24" s="223" t="s">
        <v>174</v>
      </c>
      <c r="AY24" s="115" t="s">
        <v>159</v>
      </c>
      <c r="AZ24" s="115" t="s">
        <v>160</v>
      </c>
      <c r="BA24" s="115" t="s">
        <v>161</v>
      </c>
      <c r="BB24" s="115" t="s">
        <v>162</v>
      </c>
      <c r="BC24" s="115" t="s">
        <v>163</v>
      </c>
      <c r="BD24" s="115" t="s">
        <v>164</v>
      </c>
      <c r="BE24" s="115" t="s">
        <v>167</v>
      </c>
      <c r="BF24" s="115" t="s">
        <v>169</v>
      </c>
      <c r="BG24" s="115" t="s">
        <v>171</v>
      </c>
      <c r="BH24" s="115" t="s">
        <v>172</v>
      </c>
      <c r="BI24" s="223" t="s">
        <v>173</v>
      </c>
      <c r="BJ24" s="374" t="s">
        <v>157</v>
      </c>
      <c r="BK24" s="375" t="s">
        <v>158</v>
      </c>
      <c r="BL24" s="188" t="s">
        <v>6</v>
      </c>
    </row>
    <row r="25" spans="1:72" ht="15.75">
      <c r="A25" s="5" t="s">
        <v>116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177" t="s">
        <v>17</v>
      </c>
      <c r="BB25" s="177" t="s">
        <v>17</v>
      </c>
      <c r="BC25" s="177" t="s">
        <v>17</v>
      </c>
      <c r="BD25" s="177" t="s">
        <v>17</v>
      </c>
      <c r="BE25" s="177" t="s">
        <v>17</v>
      </c>
      <c r="BF25" s="177" t="s">
        <v>17</v>
      </c>
      <c r="BG25" s="177" t="s">
        <v>17</v>
      </c>
      <c r="BH25" s="177" t="s">
        <v>17</v>
      </c>
      <c r="BI25" s="226" t="s">
        <v>17</v>
      </c>
      <c r="BJ25" s="142" t="s">
        <v>17</v>
      </c>
      <c r="BK25" s="142" t="s">
        <v>17</v>
      </c>
      <c r="BL25" s="142" t="s">
        <v>17</v>
      </c>
      <c r="BM25"/>
      <c r="BT25" s="1"/>
    </row>
    <row r="26" spans="1:72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 aca="true" t="shared" si="28" ref="AJ26:AJ36">SUM(W26:AF26)</f>
        <v>3783.7443000000003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 aca="true" t="shared" si="29" ref="AX26:AX36">SUM(AK26:AT26)</f>
        <v>4941.14697</v>
      </c>
      <c r="AY26" s="192">
        <v>217.49586999999997</v>
      </c>
      <c r="AZ26" s="192">
        <v>267.19605</v>
      </c>
      <c r="BA26" s="192">
        <v>373.00383000000005</v>
      </c>
      <c r="BB26" s="192">
        <v>383.27735</v>
      </c>
      <c r="BC26" s="192">
        <v>504.7493200000001</v>
      </c>
      <c r="BD26" s="192">
        <v>311.3162500000001</v>
      </c>
      <c r="BE26" s="192">
        <v>210.89214</v>
      </c>
      <c r="BF26" s="192">
        <v>281.76951499999996</v>
      </c>
      <c r="BG26" s="192">
        <v>392.93659</v>
      </c>
      <c r="BH26" s="192">
        <v>314.21724</v>
      </c>
      <c r="BI26" s="224">
        <f>SUM(AY26:BH26)</f>
        <v>3256.854155</v>
      </c>
      <c r="BJ26" s="334">
        <f aca="true" t="shared" si="30" ref="BJ26:BJ36">+(BI26-AJ26)/AJ26*100</f>
        <v>-13.925099140552396</v>
      </c>
      <c r="BK26" s="173">
        <f>+(BI26-AX26)/AX26*100</f>
        <v>-34.08708191086249</v>
      </c>
      <c r="BL26" s="174">
        <f>+BI26/BI$36*100</f>
        <v>16.43058095792391</v>
      </c>
      <c r="BM26"/>
      <c r="BN26" s="332"/>
      <c r="BS26" s="1"/>
      <c r="BT26" s="1"/>
    </row>
    <row r="27" spans="1:72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t="shared" si="28"/>
        <v>142.35413999999997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1" ref="AW27:AW35">SUM(AK27:AV27)</f>
        <v>113.91759</v>
      </c>
      <c r="AX27" s="224">
        <f t="shared" si="29"/>
        <v>65.85292</v>
      </c>
      <c r="AY27" s="192">
        <v>12.658600000000002</v>
      </c>
      <c r="AZ27" s="192">
        <v>1.59971</v>
      </c>
      <c r="BA27" s="192">
        <v>17.68427</v>
      </c>
      <c r="BB27" s="192">
        <v>17.032120000000003</v>
      </c>
      <c r="BC27" s="192">
        <v>9.28808</v>
      </c>
      <c r="BD27" s="192">
        <v>6.05811</v>
      </c>
      <c r="BE27" s="192">
        <v>5.2594899999999996</v>
      </c>
      <c r="BF27" s="192">
        <v>3.69361</v>
      </c>
      <c r="BG27" s="192">
        <v>6.339700000000001</v>
      </c>
      <c r="BH27" s="192">
        <v>0</v>
      </c>
      <c r="BI27" s="224">
        <f aca="true" t="shared" si="32" ref="BI27:BI36">SUM(AY27:BH27)</f>
        <v>79.61369000000002</v>
      </c>
      <c r="BJ27" s="334">
        <f t="shared" si="30"/>
        <v>-44.07349867028803</v>
      </c>
      <c r="BK27" s="173">
        <f aca="true" t="shared" si="33" ref="BK27:BK36">+(BI27-AX27)/AX27*100</f>
        <v>20.896218421294034</v>
      </c>
      <c r="BL27" s="174">
        <f aca="true" t="shared" si="34" ref="BL27:BL36">+BI27/BI$36*100</f>
        <v>0.40164499748809224</v>
      </c>
      <c r="BM27"/>
      <c r="BN27" s="332"/>
      <c r="BS27" s="1"/>
      <c r="BT27" s="1"/>
    </row>
    <row r="28" spans="1:72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8"/>
        <v>1332.1434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1"/>
        <v>1849.46081</v>
      </c>
      <c r="AX28" s="224">
        <f>SUM(AK28:AT28)</f>
        <v>1482.95253</v>
      </c>
      <c r="AY28" s="192">
        <v>116.95006</v>
      </c>
      <c r="AZ28" s="192">
        <v>162.58495000000002</v>
      </c>
      <c r="BA28" s="192">
        <v>153.74218</v>
      </c>
      <c r="BB28" s="192">
        <v>177.86265</v>
      </c>
      <c r="BC28" s="192">
        <v>134.83332000000001</v>
      </c>
      <c r="BD28" s="192">
        <v>144.00061000000002</v>
      </c>
      <c r="BE28" s="192">
        <v>109.24588</v>
      </c>
      <c r="BF28" s="192">
        <v>92.27761</v>
      </c>
      <c r="BG28" s="192">
        <v>80.25967</v>
      </c>
      <c r="BH28" s="192">
        <v>129.57251000000002</v>
      </c>
      <c r="BI28" s="224">
        <f t="shared" si="32"/>
        <v>1301.32944</v>
      </c>
      <c r="BJ28" s="334">
        <f t="shared" si="30"/>
        <v>-2.313111336211999</v>
      </c>
      <c r="BK28" s="173">
        <f t="shared" si="33"/>
        <v>-12.247397426807725</v>
      </c>
      <c r="BL28" s="174">
        <f t="shared" si="34"/>
        <v>6.565107830826336</v>
      </c>
      <c r="BM28"/>
      <c r="BN28" s="332"/>
      <c r="BS28" s="1"/>
      <c r="BT28" s="1"/>
    </row>
    <row r="29" spans="1:72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8"/>
        <v>236.84259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1"/>
        <v>417.56933000000004</v>
      </c>
      <c r="AX29" s="224">
        <f t="shared" si="29"/>
        <v>288.56294</v>
      </c>
      <c r="AY29" s="192">
        <v>10.915149999999997</v>
      </c>
      <c r="AZ29" s="192">
        <v>14.56653</v>
      </c>
      <c r="BA29" s="192">
        <v>36.78015</v>
      </c>
      <c r="BB29" s="192">
        <v>27.650659999999995</v>
      </c>
      <c r="BC29" s="192">
        <v>68.9385</v>
      </c>
      <c r="BD29" s="192">
        <v>49.465450000000004</v>
      </c>
      <c r="BE29" s="192">
        <v>43.369930000000004</v>
      </c>
      <c r="BF29" s="192">
        <v>16.17975</v>
      </c>
      <c r="BG29" s="192">
        <v>40.30705</v>
      </c>
      <c r="BH29" s="192">
        <v>47.67429999999999</v>
      </c>
      <c r="BI29" s="224">
        <f t="shared" si="32"/>
        <v>355.84747000000004</v>
      </c>
      <c r="BJ29" s="334">
        <f t="shared" si="30"/>
        <v>50.2464020512527</v>
      </c>
      <c r="BK29" s="173">
        <f t="shared" si="33"/>
        <v>23.317107179459708</v>
      </c>
      <c r="BL29" s="174">
        <f>+BI29/BI$36*100</f>
        <v>1.7952233616391096</v>
      </c>
      <c r="BM29"/>
      <c r="BN29" s="332"/>
      <c r="BS29" s="1"/>
      <c r="BT29" s="1"/>
    </row>
    <row r="30" spans="1:72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 t="shared" si="28"/>
        <v>1599.44113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1"/>
        <v>2087.85874</v>
      </c>
      <c r="AX30" s="224">
        <f t="shared" si="29"/>
        <v>1515.3638700000001</v>
      </c>
      <c r="AY30" s="192">
        <v>261.36782999999997</v>
      </c>
      <c r="AZ30" s="192">
        <v>433.03548000000006</v>
      </c>
      <c r="BA30" s="192">
        <v>283.77275999999995</v>
      </c>
      <c r="BB30" s="192">
        <v>187.96859</v>
      </c>
      <c r="BC30" s="192">
        <v>222.96166</v>
      </c>
      <c r="BD30" s="192">
        <v>154.74220000000003</v>
      </c>
      <c r="BE30" s="192">
        <v>160.49415</v>
      </c>
      <c r="BF30" s="192">
        <v>235.33913</v>
      </c>
      <c r="BG30" s="192">
        <v>304.14487</v>
      </c>
      <c r="BH30" s="192">
        <v>240.44655000000003</v>
      </c>
      <c r="BI30" s="224">
        <f t="shared" si="32"/>
        <v>2484.27322</v>
      </c>
      <c r="BJ30" s="334">
        <f t="shared" si="30"/>
        <v>55.3213290194682</v>
      </c>
      <c r="BK30" s="173">
        <f t="shared" si="33"/>
        <v>63.9390557727894</v>
      </c>
      <c r="BL30" s="174">
        <f>+BI30/BI$36*100</f>
        <v>12.532969030912078</v>
      </c>
      <c r="BM30"/>
      <c r="BN30" s="332"/>
      <c r="BS30" s="1"/>
      <c r="BT30" s="1"/>
    </row>
    <row r="31" spans="1:72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8"/>
        <v>65.53425000000001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1"/>
        <v>79.20545999999999</v>
      </c>
      <c r="AX31" s="224">
        <f>SUM(AK31:AT31)</f>
        <v>60.702059999999996</v>
      </c>
      <c r="AY31" s="192">
        <v>4.5646</v>
      </c>
      <c r="AZ31" s="192">
        <v>5.6353</v>
      </c>
      <c r="BA31" s="192">
        <v>11.8491</v>
      </c>
      <c r="BB31" s="192">
        <v>6.1825</v>
      </c>
      <c r="BC31" s="192">
        <v>12.332500000000001</v>
      </c>
      <c r="BD31" s="192">
        <v>7.473649999999999</v>
      </c>
      <c r="BE31" s="192">
        <v>8.78111</v>
      </c>
      <c r="BF31" s="192">
        <v>8.7585</v>
      </c>
      <c r="BG31" s="192">
        <v>13.19265</v>
      </c>
      <c r="BH31" s="192">
        <v>1.98585</v>
      </c>
      <c r="BI31" s="224">
        <f t="shared" si="32"/>
        <v>80.75576</v>
      </c>
      <c r="BJ31" s="334">
        <f t="shared" si="30"/>
        <v>23.22680125278</v>
      </c>
      <c r="BK31" s="173">
        <f t="shared" si="33"/>
        <v>33.03627586938565</v>
      </c>
      <c r="BL31" s="174">
        <f t="shared" si="34"/>
        <v>0.40740665358368605</v>
      </c>
      <c r="BM31"/>
      <c r="BN31" s="332"/>
      <c r="BS31" s="1"/>
      <c r="BT31" s="1"/>
    </row>
    <row r="32" spans="1:72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8"/>
        <v>2.69934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1"/>
        <v>7.05021</v>
      </c>
      <c r="AX32" s="224">
        <f t="shared" si="29"/>
        <v>4.50491</v>
      </c>
      <c r="AY32" s="192">
        <v>0.0365</v>
      </c>
      <c r="AZ32" s="192">
        <v>0.4393</v>
      </c>
      <c r="BA32" s="192">
        <v>0.193</v>
      </c>
      <c r="BB32" s="192">
        <v>1.7937</v>
      </c>
      <c r="BC32" s="192">
        <v>0.54713</v>
      </c>
      <c r="BD32" s="192">
        <v>1.00655</v>
      </c>
      <c r="BE32" s="192">
        <v>0.05174</v>
      </c>
      <c r="BF32" s="192">
        <v>0.52066</v>
      </c>
      <c r="BG32" s="192">
        <v>1.59859</v>
      </c>
      <c r="BH32" s="192">
        <v>0.2662</v>
      </c>
      <c r="BI32" s="224">
        <f t="shared" si="32"/>
        <v>6.45337</v>
      </c>
      <c r="BJ32" s="334">
        <f t="shared" si="30"/>
        <v>139.07214356101863</v>
      </c>
      <c r="BK32" s="173">
        <f t="shared" si="33"/>
        <v>43.25191846230002</v>
      </c>
      <c r="BL32" s="174">
        <f t="shared" si="34"/>
        <v>0.03255675974119186</v>
      </c>
      <c r="BM32"/>
      <c r="BN32" s="332"/>
      <c r="BS32" s="1"/>
      <c r="BT32" s="1"/>
    </row>
    <row r="33" spans="1:72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8"/>
        <v>222.89339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1"/>
        <v>271.11582</v>
      </c>
      <c r="AX33" s="224">
        <f t="shared" si="29"/>
        <v>230.98742000000001</v>
      </c>
      <c r="AY33" s="192">
        <v>28.316</v>
      </c>
      <c r="AZ33" s="192">
        <v>7.824</v>
      </c>
      <c r="BA33" s="192">
        <v>38.75862</v>
      </c>
      <c r="BB33" s="192">
        <v>32.404</v>
      </c>
      <c r="BC33" s="192">
        <v>9.70489</v>
      </c>
      <c r="BD33" s="192">
        <v>26.15206</v>
      </c>
      <c r="BE33" s="192">
        <v>36.0372</v>
      </c>
      <c r="BF33" s="192">
        <v>0</v>
      </c>
      <c r="BG33" s="192">
        <v>8.221</v>
      </c>
      <c r="BH33" s="192">
        <v>8.822</v>
      </c>
      <c r="BI33" s="224">
        <f t="shared" si="32"/>
        <v>196.23977000000002</v>
      </c>
      <c r="BJ33" s="334">
        <f t="shared" si="30"/>
        <v>-11.958012752195113</v>
      </c>
      <c r="BK33" s="173">
        <f t="shared" si="33"/>
        <v>-15.04309195712909</v>
      </c>
      <c r="BL33" s="174">
        <f t="shared" si="34"/>
        <v>0.9900146812528573</v>
      </c>
      <c r="BM33"/>
      <c r="BN33" s="332"/>
      <c r="BS33" s="1"/>
      <c r="BT33" s="1"/>
    </row>
    <row r="34" spans="1:72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8"/>
        <v>12701.876159999998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1"/>
        <v>14959.03845</v>
      </c>
      <c r="AX34" s="224">
        <f>SUM(AK34:AT34)</f>
        <v>12363.93229</v>
      </c>
      <c r="AY34" s="192">
        <v>1353.5207100000002</v>
      </c>
      <c r="AZ34" s="192">
        <v>1176.7290600000001</v>
      </c>
      <c r="BA34" s="192">
        <v>1411.40927</v>
      </c>
      <c r="BB34" s="192">
        <v>1597.0846499999998</v>
      </c>
      <c r="BC34" s="192">
        <v>1143.7172349999998</v>
      </c>
      <c r="BD34" s="192">
        <v>845.2349699999999</v>
      </c>
      <c r="BE34" s="192">
        <v>875.8303100000002</v>
      </c>
      <c r="BF34" s="192">
        <v>849.6902299999998</v>
      </c>
      <c r="BG34" s="192">
        <v>1312.0479699999994</v>
      </c>
      <c r="BH34" s="192">
        <v>1150.10645</v>
      </c>
      <c r="BI34" s="224">
        <f t="shared" si="32"/>
        <v>11715.370855</v>
      </c>
      <c r="BJ34" s="334">
        <f t="shared" si="30"/>
        <v>-7.766610952377596</v>
      </c>
      <c r="BK34" s="173">
        <f t="shared" si="33"/>
        <v>-5.2455919345705295</v>
      </c>
      <c r="BL34" s="174">
        <f>+BI34/BI$36*100</f>
        <v>59.10315295809732</v>
      </c>
      <c r="BM34"/>
      <c r="BN34" s="332"/>
      <c r="BS34" s="1"/>
      <c r="BT34" s="1"/>
    </row>
    <row r="35" spans="1:72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8"/>
        <v>983.40699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1"/>
        <v>458.27292000000006</v>
      </c>
      <c r="AX35" s="224">
        <f t="shared" si="29"/>
        <v>373.06249</v>
      </c>
      <c r="AY35" s="192">
        <v>27.73054000000001</v>
      </c>
      <c r="AZ35" s="192">
        <v>26.08922</v>
      </c>
      <c r="BA35" s="192">
        <v>46.85211</v>
      </c>
      <c r="BB35" s="192">
        <v>39.6434</v>
      </c>
      <c r="BC35" s="192">
        <v>30.729039999999998</v>
      </c>
      <c r="BD35" s="192">
        <v>31.037290000000002</v>
      </c>
      <c r="BE35" s="192">
        <v>46.59135</v>
      </c>
      <c r="BF35" s="192">
        <v>29.443360000000002</v>
      </c>
      <c r="BG35" s="192">
        <v>28.9828</v>
      </c>
      <c r="BH35" s="192">
        <v>38.068200000000004</v>
      </c>
      <c r="BI35" s="224">
        <f t="shared" si="32"/>
        <v>345.16731</v>
      </c>
      <c r="BJ35" s="334">
        <f t="shared" si="30"/>
        <v>-64.90086876441664</v>
      </c>
      <c r="BK35" s="173">
        <f t="shared" si="33"/>
        <v>-7.477347829850178</v>
      </c>
      <c r="BL35" s="174">
        <f t="shared" si="34"/>
        <v>1.7413427685354304</v>
      </c>
      <c r="BM35"/>
      <c r="BN35" s="332"/>
      <c r="BS35" s="1"/>
      <c r="BT35" s="1"/>
    </row>
    <row r="36" spans="1:72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8">
        <f t="shared" si="28"/>
        <v>21070.935690000002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5">
        <f t="shared" si="29"/>
        <v>21327.0684</v>
      </c>
      <c r="AY36" s="256">
        <f aca="true" t="shared" si="38" ref="AY36:BD36">SUM(AY26:AY35)</f>
        <v>2033.5558600000004</v>
      </c>
      <c r="AZ36" s="256">
        <f t="shared" si="38"/>
        <v>2095.6996</v>
      </c>
      <c r="BA36" s="256">
        <f t="shared" si="38"/>
        <v>2374.04529</v>
      </c>
      <c r="BB36" s="256">
        <f t="shared" si="38"/>
        <v>2470.8996199999997</v>
      </c>
      <c r="BC36" s="256">
        <f t="shared" si="38"/>
        <v>2137.801675</v>
      </c>
      <c r="BD36" s="256">
        <f t="shared" si="38"/>
        <v>1576.48714</v>
      </c>
      <c r="BE36" s="256">
        <f>SUM(BE26:BE35)</f>
        <v>1496.5533000000003</v>
      </c>
      <c r="BF36" s="256">
        <f>SUM(BF26:BF35)</f>
        <v>1517.6723649999997</v>
      </c>
      <c r="BG36" s="256">
        <f>SUM(BG26:BG35)</f>
        <v>2188.0308899999995</v>
      </c>
      <c r="BH36" s="256">
        <f>SUM(BH26:BH35)</f>
        <v>1931.1593</v>
      </c>
      <c r="BI36" s="225">
        <f t="shared" si="32"/>
        <v>19821.905039999998</v>
      </c>
      <c r="BJ36" s="335">
        <f t="shared" si="30"/>
        <v>-5.927741740452363</v>
      </c>
      <c r="BK36" s="175">
        <f t="shared" si="33"/>
        <v>-7.057525824787068</v>
      </c>
      <c r="BL36" s="176">
        <f t="shared" si="34"/>
        <v>100</v>
      </c>
      <c r="BN36" s="368"/>
      <c r="BS36" s="369"/>
      <c r="BT36" s="369"/>
    </row>
    <row r="37" spans="1:68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19"/>
      <c r="BK37" s="144"/>
      <c r="BL37" s="141"/>
      <c r="BO37"/>
      <c r="BP37" s="332"/>
    </row>
    <row r="38" spans="1:64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17"/>
      <c r="BK38" s="122"/>
      <c r="BL38" s="122"/>
    </row>
    <row r="39" spans="1:66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136</v>
      </c>
      <c r="J39" s="115" t="s">
        <v>137</v>
      </c>
      <c r="K39" s="115" t="s">
        <v>138</v>
      </c>
      <c r="L39" s="115" t="s">
        <v>139</v>
      </c>
      <c r="M39" s="115" t="s">
        <v>140</v>
      </c>
      <c r="N39" s="115" t="s">
        <v>141</v>
      </c>
      <c r="O39" s="115" t="s">
        <v>142</v>
      </c>
      <c r="P39" s="115" t="s">
        <v>143</v>
      </c>
      <c r="Q39" s="115" t="s">
        <v>144</v>
      </c>
      <c r="R39" s="115" t="s">
        <v>145</v>
      </c>
      <c r="S39" s="115" t="s">
        <v>146</v>
      </c>
      <c r="T39" s="115" t="s">
        <v>147</v>
      </c>
      <c r="U39" s="223">
        <v>2020</v>
      </c>
      <c r="V39" s="223" t="s">
        <v>156</v>
      </c>
      <c r="W39" s="115" t="s">
        <v>124</v>
      </c>
      <c r="X39" s="115" t="s">
        <v>125</v>
      </c>
      <c r="Y39" s="115" t="s">
        <v>126</v>
      </c>
      <c r="Z39" s="115" t="s">
        <v>127</v>
      </c>
      <c r="AA39" s="115" t="s">
        <v>128</v>
      </c>
      <c r="AB39" s="115" t="s">
        <v>165</v>
      </c>
      <c r="AC39" s="115" t="s">
        <v>130</v>
      </c>
      <c r="AD39" s="115" t="s">
        <v>131</v>
      </c>
      <c r="AE39" s="115" t="s">
        <v>132</v>
      </c>
      <c r="AF39" s="115" t="s">
        <v>133</v>
      </c>
      <c r="AG39" s="115" t="s">
        <v>134</v>
      </c>
      <c r="AH39" s="115" t="s">
        <v>135</v>
      </c>
      <c r="AI39" s="223">
        <v>2021</v>
      </c>
      <c r="AJ39" s="223" t="s">
        <v>175</v>
      </c>
      <c r="AK39" s="115" t="s">
        <v>123</v>
      </c>
      <c r="AL39" s="115" t="s">
        <v>122</v>
      </c>
      <c r="AM39" s="115" t="s">
        <v>121</v>
      </c>
      <c r="AN39" s="115" t="s">
        <v>120</v>
      </c>
      <c r="AO39" s="115" t="s">
        <v>119</v>
      </c>
      <c r="AP39" s="115" t="s">
        <v>155</v>
      </c>
      <c r="AQ39" s="115" t="s">
        <v>118</v>
      </c>
      <c r="AR39" s="115" t="s">
        <v>117</v>
      </c>
      <c r="AS39" s="115" t="s">
        <v>149</v>
      </c>
      <c r="AT39" s="115" t="s">
        <v>154</v>
      </c>
      <c r="AU39" s="115" t="s">
        <v>152</v>
      </c>
      <c r="AV39" s="115" t="s">
        <v>153</v>
      </c>
      <c r="AW39" s="223">
        <v>2022</v>
      </c>
      <c r="AX39" s="223" t="s">
        <v>174</v>
      </c>
      <c r="AY39" s="115" t="s">
        <v>159</v>
      </c>
      <c r="AZ39" s="115" t="s">
        <v>160</v>
      </c>
      <c r="BA39" s="115" t="s">
        <v>161</v>
      </c>
      <c r="BB39" s="115" t="s">
        <v>162</v>
      </c>
      <c r="BC39" s="115" t="s">
        <v>163</v>
      </c>
      <c r="BD39" s="115" t="s">
        <v>164</v>
      </c>
      <c r="BE39" s="115" t="s">
        <v>167</v>
      </c>
      <c r="BF39" s="115" t="s">
        <v>169</v>
      </c>
      <c r="BG39" s="115" t="s">
        <v>171</v>
      </c>
      <c r="BH39" s="115" t="s">
        <v>172</v>
      </c>
      <c r="BI39" s="223" t="s">
        <v>173</v>
      </c>
      <c r="BJ39" s="374" t="s">
        <v>157</v>
      </c>
      <c r="BK39" s="375" t="s">
        <v>158</v>
      </c>
      <c r="BL39" s="188" t="s">
        <v>6</v>
      </c>
      <c r="BN39"/>
    </row>
    <row r="40" spans="1:67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9" ref="U40:U51">SUM(I40:T40)</f>
        <v>2409.2190079999996</v>
      </c>
      <c r="V40" s="224">
        <f aca="true" t="shared" si="40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1" ref="AI40:AI51">SUM(W40:AH40)</f>
        <v>4192.676529</v>
      </c>
      <c r="AJ40" s="227">
        <f aca="true" t="shared" si="42" ref="AJ40:AJ51">SUM(W40:AF40)</f>
        <v>3092.0894350000003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>SUM(AK40:AT40)</f>
        <v>5549.8297059999995</v>
      </c>
      <c r="AY40" s="191">
        <v>799.910207</v>
      </c>
      <c r="AZ40" s="191">
        <v>724.094211</v>
      </c>
      <c r="BA40" s="191">
        <v>782.697325</v>
      </c>
      <c r="BB40" s="191">
        <v>680.996925</v>
      </c>
      <c r="BC40" s="191">
        <v>728.861416</v>
      </c>
      <c r="BD40" s="191">
        <v>615.740302</v>
      </c>
      <c r="BE40" s="191">
        <v>574.99615</v>
      </c>
      <c r="BF40" s="191">
        <v>648.512193</v>
      </c>
      <c r="BG40" s="191">
        <v>817.873816</v>
      </c>
      <c r="BH40" s="191">
        <v>801.301868</v>
      </c>
      <c r="BI40" s="224">
        <f aca="true" t="shared" si="43" ref="BI40:BI51">SUM(AY40:BH40)</f>
        <v>7174.984413</v>
      </c>
      <c r="BJ40" s="334">
        <f aca="true" t="shared" si="44" ref="BJ40:BJ51">+(BI40-AJ40)/AJ40*100</f>
        <v>132.04323690592082</v>
      </c>
      <c r="BK40" s="173">
        <f aca="true" t="shared" si="45" ref="BK40:BK51">+(BI40-AX40)/AX40*100</f>
        <v>29.2829652996924</v>
      </c>
      <c r="BL40" s="174">
        <f>+BI40/BI$51*100</f>
        <v>8.903669478398005</v>
      </c>
      <c r="BN40" s="338"/>
      <c r="BO40" s="346"/>
    </row>
    <row r="41" spans="1:67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9"/>
        <v>3235.0548289999997</v>
      </c>
      <c r="V41" s="224">
        <f t="shared" si="40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1"/>
        <v>8462.407206</v>
      </c>
      <c r="AJ41" s="227">
        <f t="shared" si="42"/>
        <v>6749.143136999999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6" ref="AW41:AW50">SUM(AK41:AV41)</f>
        <v>13174.494356</v>
      </c>
      <c r="AX41" s="224">
        <f aca="true" t="shared" si="47" ref="AX40:AX51">SUM(AK41:AT41)</f>
        <v>11764.412084</v>
      </c>
      <c r="AY41" s="191">
        <v>631.203843</v>
      </c>
      <c r="AZ41" s="191">
        <v>725.935015</v>
      </c>
      <c r="BA41" s="191">
        <v>971.016446</v>
      </c>
      <c r="BB41" s="191">
        <v>920.111759</v>
      </c>
      <c r="BC41" s="191">
        <v>1125.12283</v>
      </c>
      <c r="BD41" s="191">
        <v>684.693529</v>
      </c>
      <c r="BE41" s="191">
        <v>556.861981</v>
      </c>
      <c r="BF41" s="191">
        <v>754.56104</v>
      </c>
      <c r="BG41" s="191">
        <v>979.500113</v>
      </c>
      <c r="BH41" s="191">
        <v>817.435922</v>
      </c>
      <c r="BI41" s="224">
        <f t="shared" si="43"/>
        <v>8166.442478</v>
      </c>
      <c r="BJ41" s="334">
        <f t="shared" si="44"/>
        <v>20.999693031106638</v>
      </c>
      <c r="BK41" s="173">
        <f t="shared" si="45"/>
        <v>-30.583505408598878</v>
      </c>
      <c r="BL41" s="174">
        <f aca="true" t="shared" si="48" ref="BL41:BL51">+BI41/BI$51*100</f>
        <v>10.13400175569992</v>
      </c>
      <c r="BN41" s="338"/>
      <c r="BO41" s="346"/>
    </row>
    <row r="42" spans="1:67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9"/>
        <v>352.07174499999996</v>
      </c>
      <c r="V42" s="224">
        <f t="shared" si="40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1"/>
        <v>879.042997</v>
      </c>
      <c r="AJ42" s="227">
        <f t="shared" si="42"/>
        <v>617.380686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6"/>
        <v>1060.540651</v>
      </c>
      <c r="AX42" s="224">
        <f t="shared" si="47"/>
        <v>505.61307700000003</v>
      </c>
      <c r="AY42" s="191">
        <v>134.692514</v>
      </c>
      <c r="AZ42" s="191">
        <v>17.854671</v>
      </c>
      <c r="BA42" s="191">
        <v>194.705616</v>
      </c>
      <c r="BB42" s="191">
        <v>193.781812</v>
      </c>
      <c r="BC42" s="191">
        <v>122.389081</v>
      </c>
      <c r="BD42" s="191">
        <v>79.418467</v>
      </c>
      <c r="BE42" s="191">
        <v>59.595388</v>
      </c>
      <c r="BF42" s="191">
        <v>45.488279</v>
      </c>
      <c r="BG42" s="191">
        <v>75.849161</v>
      </c>
      <c r="BH42" s="191">
        <v>0</v>
      </c>
      <c r="BI42" s="224">
        <f t="shared" si="43"/>
        <v>923.774989</v>
      </c>
      <c r="BJ42" s="334">
        <f t="shared" si="44"/>
        <v>49.62809980097111</v>
      </c>
      <c r="BK42" s="173">
        <f t="shared" si="45"/>
        <v>82.70393528607251</v>
      </c>
      <c r="BL42" s="174">
        <f t="shared" si="48"/>
        <v>1.1463421662023827</v>
      </c>
      <c r="BN42" s="338"/>
      <c r="BO42" s="346"/>
    </row>
    <row r="43" spans="1:67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9"/>
        <v>3068.361521</v>
      </c>
      <c r="V43" s="224">
        <f t="shared" si="40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1"/>
        <v>6112.657206999999</v>
      </c>
      <c r="AJ43" s="227">
        <f t="shared" si="42"/>
        <v>4739.684542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6"/>
        <v>7796.667490000001</v>
      </c>
      <c r="AX43" s="224">
        <f>SUM(AK43:AT43)</f>
        <v>6293.805763000001</v>
      </c>
      <c r="AY43" s="191">
        <v>507.4739</v>
      </c>
      <c r="AZ43" s="191">
        <v>648.190497</v>
      </c>
      <c r="BA43" s="191">
        <v>701.208587</v>
      </c>
      <c r="BB43" s="191">
        <v>845.848202</v>
      </c>
      <c r="BC43" s="191">
        <v>524.939524</v>
      </c>
      <c r="BD43" s="191">
        <v>648.039416</v>
      </c>
      <c r="BE43" s="191">
        <v>637.430323</v>
      </c>
      <c r="BF43" s="191">
        <v>400.586531</v>
      </c>
      <c r="BG43" s="191">
        <v>406.916339</v>
      </c>
      <c r="BH43" s="191">
        <v>781.734742</v>
      </c>
      <c r="BI43" s="224">
        <f t="shared" si="43"/>
        <v>6102.368061</v>
      </c>
      <c r="BJ43" s="334">
        <f t="shared" si="44"/>
        <v>28.750510860475746</v>
      </c>
      <c r="BK43" s="173">
        <f t="shared" si="45"/>
        <v>-3.0416843037232613</v>
      </c>
      <c r="BL43" s="174">
        <f t="shared" si="48"/>
        <v>7.572625266228089</v>
      </c>
      <c r="BN43" s="338"/>
      <c r="BO43" s="346"/>
    </row>
    <row r="44" spans="1:67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9"/>
        <v>1580.697116</v>
      </c>
      <c r="V44" s="224">
        <f t="shared" si="40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1"/>
        <v>1967.336308</v>
      </c>
      <c r="AJ44" s="227">
        <f t="shared" si="42"/>
        <v>1394.365749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6"/>
        <v>3805.951377</v>
      </c>
      <c r="AX44" s="224">
        <f t="shared" si="47"/>
        <v>2752.197014</v>
      </c>
      <c r="AY44" s="191">
        <v>188.009557</v>
      </c>
      <c r="AZ44" s="191">
        <v>283.795559</v>
      </c>
      <c r="BA44" s="191">
        <v>472.467997</v>
      </c>
      <c r="BB44" s="191">
        <v>419.829974</v>
      </c>
      <c r="BC44" s="191">
        <v>583.961683</v>
      </c>
      <c r="BD44" s="191">
        <v>447.776712</v>
      </c>
      <c r="BE44" s="191">
        <v>343.093437</v>
      </c>
      <c r="BF44" s="191">
        <v>294.326471</v>
      </c>
      <c r="BG44" s="191">
        <v>559.367325</v>
      </c>
      <c r="BH44" s="191">
        <v>505.066124</v>
      </c>
      <c r="BI44" s="224">
        <f t="shared" si="43"/>
        <v>4097.694839</v>
      </c>
      <c r="BJ44" s="334">
        <f t="shared" si="44"/>
        <v>193.87517887173803</v>
      </c>
      <c r="BK44" s="173">
        <f t="shared" si="45"/>
        <v>48.888136211021994</v>
      </c>
      <c r="BL44" s="174">
        <f t="shared" si="48"/>
        <v>5.0849616347164215</v>
      </c>
      <c r="BN44" s="338"/>
      <c r="BO44" s="346"/>
    </row>
    <row r="45" spans="1:67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9"/>
        <v>1409.3927720000004</v>
      </c>
      <c r="V45" s="224">
        <f>SUM(I45:T45)</f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1"/>
        <v>2228.218958</v>
      </c>
      <c r="AJ45" s="227">
        <f t="shared" si="42"/>
        <v>1657.0404019999999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6"/>
        <v>3881.8871919999992</v>
      </c>
      <c r="AX45" s="224">
        <f t="shared" si="47"/>
        <v>2661.7443579999995</v>
      </c>
      <c r="AY45" s="191">
        <v>469.913967</v>
      </c>
      <c r="AZ45" s="191">
        <v>894.65041</v>
      </c>
      <c r="BA45" s="191">
        <v>566.647861</v>
      </c>
      <c r="BB45" s="191">
        <v>357.371356</v>
      </c>
      <c r="BC45" s="191">
        <v>467.265679</v>
      </c>
      <c r="BD45" s="191">
        <v>265.293561</v>
      </c>
      <c r="BE45" s="191">
        <v>349.183076</v>
      </c>
      <c r="BF45" s="191">
        <v>454.106579</v>
      </c>
      <c r="BG45" s="191">
        <v>501.582034</v>
      </c>
      <c r="BH45" s="191">
        <v>403.609304</v>
      </c>
      <c r="BI45" s="224">
        <f t="shared" si="43"/>
        <v>4729.623827</v>
      </c>
      <c r="BJ45" s="334">
        <f t="shared" si="44"/>
        <v>185.42598124291246</v>
      </c>
      <c r="BK45" s="173">
        <f t="shared" si="45"/>
        <v>77.68888333640646</v>
      </c>
      <c r="BL45" s="174">
        <f t="shared" si="48"/>
        <v>5.869142689211284</v>
      </c>
      <c r="BN45" s="338"/>
      <c r="BO45" s="346"/>
    </row>
    <row r="46" spans="1:67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9"/>
        <v>341.18674100000004</v>
      </c>
      <c r="V46" s="224">
        <f t="shared" si="40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1"/>
        <v>680.2338459999999</v>
      </c>
      <c r="AJ46" s="227">
        <f t="shared" si="42"/>
        <v>485.7675029999999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6"/>
        <v>922.413943</v>
      </c>
      <c r="AX46" s="224">
        <f t="shared" si="47"/>
        <v>606.3871680000001</v>
      </c>
      <c r="AY46" s="191">
        <v>62.85968</v>
      </c>
      <c r="AZ46" s="191">
        <v>67.628827</v>
      </c>
      <c r="BA46" s="191">
        <v>234.520732</v>
      </c>
      <c r="BB46" s="191">
        <v>63.715636</v>
      </c>
      <c r="BC46" s="191">
        <v>146.519448</v>
      </c>
      <c r="BD46" s="191">
        <v>53.752838</v>
      </c>
      <c r="BE46" s="191">
        <v>141.110978</v>
      </c>
      <c r="BF46" s="191">
        <v>106.065385</v>
      </c>
      <c r="BG46" s="191">
        <v>200.33755</v>
      </c>
      <c r="BH46" s="191">
        <v>21.947445</v>
      </c>
      <c r="BI46" s="224">
        <f t="shared" si="43"/>
        <v>1098.458519</v>
      </c>
      <c r="BJ46" s="334">
        <f t="shared" si="44"/>
        <v>126.12844873651423</v>
      </c>
      <c r="BK46" s="173">
        <f t="shared" si="45"/>
        <v>81.14804813943553</v>
      </c>
      <c r="BL46" s="174">
        <f t="shared" si="48"/>
        <v>1.3631125903473895</v>
      </c>
      <c r="BN46" s="338"/>
      <c r="BO46" s="346"/>
    </row>
    <row r="47" spans="1:67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9"/>
        <v>34.085018</v>
      </c>
      <c r="V47" s="224">
        <f t="shared" si="40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1"/>
        <v>75.97024900000001</v>
      </c>
      <c r="AJ47" s="227">
        <f t="shared" si="42"/>
        <v>59.173872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6"/>
        <v>155.501501</v>
      </c>
      <c r="AX47" s="224">
        <f t="shared" si="47"/>
        <v>110.70974</v>
      </c>
      <c r="AY47" s="191">
        <v>14.864402</v>
      </c>
      <c r="AZ47" s="191">
        <v>9.522919</v>
      </c>
      <c r="BA47" s="191">
        <v>2.262412</v>
      </c>
      <c r="BB47" s="191">
        <v>32.961339</v>
      </c>
      <c r="BC47" s="191">
        <v>46.485023</v>
      </c>
      <c r="BD47" s="191">
        <v>44.613575</v>
      </c>
      <c r="BE47" s="191">
        <v>1.474265</v>
      </c>
      <c r="BF47" s="191">
        <v>31.875098</v>
      </c>
      <c r="BG47" s="191">
        <v>40.942154</v>
      </c>
      <c r="BH47" s="191">
        <v>5.514539</v>
      </c>
      <c r="BI47" s="224">
        <f t="shared" si="43"/>
        <v>230.51572600000003</v>
      </c>
      <c r="BJ47" s="334">
        <f t="shared" si="44"/>
        <v>289.5566036307376</v>
      </c>
      <c r="BK47" s="173">
        <f t="shared" si="45"/>
        <v>108.21630147446832</v>
      </c>
      <c r="BL47" s="174">
        <f t="shared" si="48"/>
        <v>0.2860543961821367</v>
      </c>
      <c r="BN47" s="338"/>
      <c r="BO47" s="346"/>
    </row>
    <row r="48" spans="1:67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9"/>
        <v>140.815021</v>
      </c>
      <c r="V48" s="224">
        <f t="shared" si="40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1"/>
        <v>201.378803</v>
      </c>
      <c r="AJ48" s="227">
        <f t="shared" si="42"/>
        <v>136.00312300000002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6"/>
        <v>228.230841</v>
      </c>
      <c r="AX48" s="224">
        <f t="shared" si="47"/>
        <v>190.606573</v>
      </c>
      <c r="AY48" s="191">
        <v>26.573613</v>
      </c>
      <c r="AZ48" s="191">
        <v>5.901389</v>
      </c>
      <c r="BA48" s="191">
        <v>35.943506</v>
      </c>
      <c r="BB48" s="191">
        <v>34.855535</v>
      </c>
      <c r="BC48" s="191">
        <v>6.480914</v>
      </c>
      <c r="BD48" s="191">
        <v>15.046564</v>
      </c>
      <c r="BE48" s="191">
        <v>28.668992</v>
      </c>
      <c r="BF48" s="191">
        <v>0</v>
      </c>
      <c r="BG48" s="191">
        <v>10.846744</v>
      </c>
      <c r="BH48" s="191">
        <v>10.405817</v>
      </c>
      <c r="BI48" s="224">
        <f t="shared" si="43"/>
        <v>174.72307400000003</v>
      </c>
      <c r="BJ48" s="334">
        <f t="shared" si="44"/>
        <v>28.469898444905567</v>
      </c>
      <c r="BK48" s="173">
        <f t="shared" si="45"/>
        <v>-8.333132876797471</v>
      </c>
      <c r="BL48" s="174">
        <f t="shared" si="48"/>
        <v>0.21681949556949875</v>
      </c>
      <c r="BN48" s="338"/>
      <c r="BO48" s="346"/>
    </row>
    <row r="49" spans="1:67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9"/>
        <v>25498.396149</v>
      </c>
      <c r="V49" s="224">
        <f t="shared" si="40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1"/>
        <v>37198.397623000004</v>
      </c>
      <c r="AJ49" s="227">
        <f t="shared" si="42"/>
        <v>28789.536700999997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6"/>
        <v>57528.060567</v>
      </c>
      <c r="AX49" s="224">
        <f>SUM(AK49:AT49)</f>
        <v>47586.536932</v>
      </c>
      <c r="AY49" s="191">
        <v>5701.666234</v>
      </c>
      <c r="AZ49" s="191">
        <v>4741.079526</v>
      </c>
      <c r="BA49" s="191">
        <v>5526.440881</v>
      </c>
      <c r="BB49" s="191">
        <v>5527.432322</v>
      </c>
      <c r="BC49" s="191">
        <v>4289.17444</v>
      </c>
      <c r="BD49" s="191">
        <v>3467.45481</v>
      </c>
      <c r="BE49" s="191">
        <v>3759.28066</v>
      </c>
      <c r="BF49" s="191">
        <v>3681.314625</v>
      </c>
      <c r="BG49" s="191">
        <v>5609.672235</v>
      </c>
      <c r="BH49" s="191">
        <v>4488.646521</v>
      </c>
      <c r="BI49" s="224">
        <f t="shared" si="43"/>
        <v>46792.162253999995</v>
      </c>
      <c r="BJ49" s="334">
        <f>+(BI49-AJ49)/AJ49*100</f>
        <v>62.53183488143691</v>
      </c>
      <c r="BK49" s="173">
        <f>+(BI49-AX49)/AX49*100</f>
        <v>-1.6693265137892876</v>
      </c>
      <c r="BL49" s="174">
        <f t="shared" si="48"/>
        <v>58.06590271253136</v>
      </c>
      <c r="BN49" s="338"/>
      <c r="BO49" s="346"/>
    </row>
    <row r="50" spans="1:67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9"/>
        <v>1804.6948080000002</v>
      </c>
      <c r="V50" s="224">
        <f t="shared" si="40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1"/>
        <v>1224.1656309999998</v>
      </c>
      <c r="AJ50" s="227">
        <f t="shared" si="42"/>
        <v>1011.781215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6"/>
        <v>1546.1352100000004</v>
      </c>
      <c r="AX50" s="224">
        <f t="shared" si="47"/>
        <v>1157.8658500000001</v>
      </c>
      <c r="AY50" s="191">
        <v>101.943366</v>
      </c>
      <c r="AZ50" s="191">
        <v>107.10474</v>
      </c>
      <c r="BA50" s="191">
        <v>137.239031</v>
      </c>
      <c r="BB50" s="191">
        <v>139.981944</v>
      </c>
      <c r="BC50" s="191">
        <v>85.146768</v>
      </c>
      <c r="BD50" s="191">
        <v>79.374297</v>
      </c>
      <c r="BE50" s="191">
        <v>127.769048</v>
      </c>
      <c r="BF50" s="191">
        <v>106.166069</v>
      </c>
      <c r="BG50" s="191">
        <v>100.884807</v>
      </c>
      <c r="BH50" s="191">
        <v>108.219046</v>
      </c>
      <c r="BI50" s="224">
        <f t="shared" si="43"/>
        <v>1093.8291159999999</v>
      </c>
      <c r="BJ50" s="334">
        <f t="shared" si="44"/>
        <v>8.10925324404248</v>
      </c>
      <c r="BK50" s="173">
        <f t="shared" si="45"/>
        <v>-5.530583184571878</v>
      </c>
      <c r="BL50" s="174">
        <f t="shared" si="48"/>
        <v>1.357367814913505</v>
      </c>
      <c r="BN50" s="338"/>
      <c r="BO50" s="346"/>
    </row>
    <row r="51" spans="1:68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9" ref="J51:T51">SUM(J40:J50)</f>
        <v>4333.1212860000005</v>
      </c>
      <c r="K51" s="193">
        <f t="shared" si="49"/>
        <v>2915.047878</v>
      </c>
      <c r="L51" s="193">
        <f t="shared" si="49"/>
        <v>1289.6800079999998</v>
      </c>
      <c r="M51" s="193">
        <f t="shared" si="49"/>
        <v>2329.2926730000004</v>
      </c>
      <c r="N51" s="193">
        <f t="shared" si="49"/>
        <v>5063.32211</v>
      </c>
      <c r="O51" s="193">
        <f t="shared" si="49"/>
        <v>3826.226178</v>
      </c>
      <c r="P51" s="193">
        <f t="shared" si="49"/>
        <v>3223.200757</v>
      </c>
      <c r="Q51" s="193">
        <f t="shared" si="49"/>
        <v>3451.552429</v>
      </c>
      <c r="R51" s="193">
        <f t="shared" si="49"/>
        <v>3290.1923429999997</v>
      </c>
      <c r="S51" s="193">
        <f t="shared" si="49"/>
        <v>2249.332397</v>
      </c>
      <c r="T51" s="193">
        <f t="shared" si="49"/>
        <v>3106.526088</v>
      </c>
      <c r="U51" s="225">
        <f t="shared" si="39"/>
        <v>39873.974727999994</v>
      </c>
      <c r="V51" s="225">
        <f t="shared" si="40"/>
        <v>39873.974727999994</v>
      </c>
      <c r="W51" s="193">
        <f>SUM(W40:W50)</f>
        <v>3681.284802</v>
      </c>
      <c r="X51" s="193">
        <f aca="true" t="shared" si="50" ref="X51:AH51">SUM(X40:X50)</f>
        <v>3262.354193</v>
      </c>
      <c r="Y51" s="193">
        <f t="shared" si="50"/>
        <v>5705.755725</v>
      </c>
      <c r="Z51" s="193">
        <f t="shared" si="50"/>
        <v>4432.807449</v>
      </c>
      <c r="AA51" s="193">
        <f t="shared" si="50"/>
        <v>3619.553623</v>
      </c>
      <c r="AB51" s="193">
        <f t="shared" si="50"/>
        <v>3611.9662730000005</v>
      </c>
      <c r="AC51" s="193">
        <f t="shared" si="50"/>
        <v>9596.599654000001</v>
      </c>
      <c r="AD51" s="193">
        <f t="shared" si="50"/>
        <v>4151.633715</v>
      </c>
      <c r="AE51" s="193">
        <f t="shared" si="50"/>
        <v>5044.097304</v>
      </c>
      <c r="AF51" s="193">
        <f t="shared" si="50"/>
        <v>5625.913627</v>
      </c>
      <c r="AG51" s="193">
        <f t="shared" si="50"/>
        <v>8164.494668</v>
      </c>
      <c r="AH51" s="193">
        <f t="shared" si="50"/>
        <v>6326.024324000001</v>
      </c>
      <c r="AI51" s="228">
        <f t="shared" si="41"/>
        <v>63222.485357000005</v>
      </c>
      <c r="AJ51" s="228">
        <f t="shared" si="42"/>
        <v>48731.96636500001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5">
        <f t="shared" si="47"/>
        <v>79179.708265</v>
      </c>
      <c r="AY51" s="193">
        <v>8639.111283</v>
      </c>
      <c r="AZ51" s="193">
        <v>8225.757764</v>
      </c>
      <c r="BA51" s="193">
        <v>9625.150394</v>
      </c>
      <c r="BB51" s="193">
        <v>9216.886804</v>
      </c>
      <c r="BC51" s="193">
        <v>8126.346806</v>
      </c>
      <c r="BD51" s="193">
        <v>6401.204071</v>
      </c>
      <c r="BE51" s="193">
        <v>6579.464298</v>
      </c>
      <c r="BF51" s="193">
        <v>6523.00227</v>
      </c>
      <c r="BG51" s="193">
        <v>9303.772278</v>
      </c>
      <c r="BH51" s="193">
        <v>7943.881328</v>
      </c>
      <c r="BI51" s="225">
        <f t="shared" si="43"/>
        <v>80584.577296</v>
      </c>
      <c r="BJ51" s="335">
        <f t="shared" si="44"/>
        <v>65.36286816835077</v>
      </c>
      <c r="BK51" s="175">
        <f t="shared" si="45"/>
        <v>1.774279119971205</v>
      </c>
      <c r="BL51" s="176">
        <f t="shared" si="48"/>
        <v>100</v>
      </c>
      <c r="BM51" s="134"/>
      <c r="BN51" s="366"/>
      <c r="BO51" s="367"/>
      <c r="BP51" s="134"/>
    </row>
    <row r="52" spans="1:64" ht="13.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0"/>
      <c r="BK52" s="42"/>
      <c r="BL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84</v>
      </c>
      <c r="B54" s="3"/>
      <c r="C54" s="3"/>
      <c r="D54" s="3"/>
    </row>
    <row r="55" spans="1:4" ht="13.5">
      <c r="A55" s="3" t="s">
        <v>85</v>
      </c>
      <c r="B55" s="11"/>
      <c r="C55" s="3"/>
      <c r="D55" s="3"/>
    </row>
    <row r="56" spans="1:64" ht="13.5">
      <c r="A56" s="140" t="s">
        <v>91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</row>
    <row r="57" spans="1:64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39"/>
      <c r="BK57" s="64"/>
      <c r="BL57" s="64"/>
    </row>
    <row r="58" spans="1:64" ht="15.7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39"/>
      <c r="BK58" s="64"/>
      <c r="BL58" s="64"/>
    </row>
    <row r="59" spans="1:64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39"/>
      <c r="BK59" s="64"/>
      <c r="BL59" s="64"/>
    </row>
    <row r="60" spans="1:64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39"/>
      <c r="BK60" s="64"/>
      <c r="BL60" s="64"/>
    </row>
    <row r="61" spans="1:64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39"/>
      <c r="BK61" s="64"/>
      <c r="BL61" s="64"/>
    </row>
    <row r="62" spans="1:64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39"/>
      <c r="BK62" s="64"/>
      <c r="BL62" s="64"/>
    </row>
    <row r="63" spans="1:64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39"/>
      <c r="BK63" s="64"/>
      <c r="BL63" s="64"/>
    </row>
    <row r="64" spans="1:64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39"/>
      <c r="BK64" s="64"/>
      <c r="BL64" s="64"/>
    </row>
    <row r="65" spans="1:64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39"/>
      <c r="BK65" s="64"/>
      <c r="BL65" s="64"/>
    </row>
    <row r="66" spans="1:64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39"/>
      <c r="BK66" s="64"/>
      <c r="BL66" s="64"/>
    </row>
    <row r="67" spans="1:64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39"/>
      <c r="BK67" s="64"/>
      <c r="BL67" s="64"/>
    </row>
    <row r="68" spans="1:64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39"/>
      <c r="BK68" s="64"/>
      <c r="BL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="115" zoomScaleNormal="115" zoomScalePageLayoutView="0" workbookViewId="0" topLeftCell="A1">
      <selection activeCell="A2" sqref="A2:A4"/>
    </sheetView>
  </sheetViews>
  <sheetFormatPr defaultColWidth="8.8515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5">
      <c r="A1" s="38" t="s">
        <v>45</v>
      </c>
    </row>
    <row r="2" spans="1:12" ht="15">
      <c r="A2" s="391" t="s">
        <v>27</v>
      </c>
      <c r="B2" s="392" t="s">
        <v>28</v>
      </c>
      <c r="C2" s="393" t="s">
        <v>29</v>
      </c>
      <c r="D2" s="394"/>
      <c r="E2" s="394"/>
      <c r="F2" s="394"/>
      <c r="G2" s="394"/>
      <c r="H2" s="394"/>
      <c r="I2" s="394"/>
      <c r="J2" s="394"/>
      <c r="K2" s="394"/>
      <c r="L2" s="395"/>
    </row>
    <row r="3" spans="1:12" ht="15">
      <c r="A3" s="391"/>
      <c r="B3" s="392"/>
      <c r="C3" s="392" t="s">
        <v>30</v>
      </c>
      <c r="D3" s="392"/>
      <c r="E3" s="392" t="s">
        <v>31</v>
      </c>
      <c r="F3" s="392"/>
      <c r="G3" s="392" t="s">
        <v>32</v>
      </c>
      <c r="H3" s="392"/>
      <c r="I3" s="392" t="s">
        <v>33</v>
      </c>
      <c r="J3" s="392"/>
      <c r="K3" s="392" t="s">
        <v>34</v>
      </c>
      <c r="L3" s="392"/>
    </row>
    <row r="4" spans="1:12" ht="28.5">
      <c r="A4" s="391"/>
      <c r="B4" s="392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</row>
    <row r="17" spans="1:13" s="60" customFormat="1" ht="15" customHeight="1">
      <c r="A17" s="340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</row>
    <row r="18" spans="1:13" s="60" customFormat="1" ht="15" customHeight="1">
      <c r="A18" s="340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</row>
    <row r="19" spans="1:13" s="60" customFormat="1" ht="15" customHeight="1">
      <c r="A19" s="340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56">
        <v>2981.928370000001</v>
      </c>
      <c r="F19" s="110">
        <f>+E19/B19*100</f>
        <v>11.589342781184216</v>
      </c>
      <c r="G19" s="356">
        <v>2172.54411</v>
      </c>
      <c r="H19" s="110">
        <f>+G19/B19*100</f>
        <v>8.443649636705652</v>
      </c>
      <c r="I19" s="356">
        <v>2046.3772000000001</v>
      </c>
      <c r="J19" s="110">
        <f>+I19/B19*100</f>
        <v>7.953298633528197</v>
      </c>
      <c r="K19" s="356">
        <v>10317.60290000001</v>
      </c>
      <c r="L19" s="110">
        <f>+K19/B19*100</f>
        <v>40.09963414655746</v>
      </c>
      <c r="M19" s="320"/>
    </row>
    <row r="20" spans="1:13" s="237" customFormat="1" ht="15" customHeight="1">
      <c r="A20" s="341" t="s">
        <v>177</v>
      </c>
      <c r="B20" s="238">
        <f>+C20+E20+G20+I20+K20</f>
        <v>19821.905039999998</v>
      </c>
      <c r="C20" s="234">
        <v>6208.630219999996</v>
      </c>
      <c r="D20" s="235">
        <f>+C20/B20*100</f>
        <v>31.322066206407357</v>
      </c>
      <c r="E20" s="343">
        <v>2358.484409999998</v>
      </c>
      <c r="F20" s="235">
        <f>+E20/B20*100</f>
        <v>11.898374072727364</v>
      </c>
      <c r="G20" s="343">
        <v>2027.2664099999997</v>
      </c>
      <c r="H20" s="235">
        <f>+G20/B20*100</f>
        <v>10.227404509854315</v>
      </c>
      <c r="I20" s="343">
        <v>1236.2078100000006</v>
      </c>
      <c r="J20" s="235">
        <f>+I20/B20*100</f>
        <v>6.236574171379447</v>
      </c>
      <c r="K20" s="343">
        <v>7991.316190000002</v>
      </c>
      <c r="L20" s="235">
        <f>+K20/B20*100</f>
        <v>40.31558103963152</v>
      </c>
      <c r="M20"/>
    </row>
    <row r="21" spans="1:13" ht="1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5">
      <c r="A22" s="38" t="s">
        <v>46</v>
      </c>
      <c r="M22"/>
      <c r="N22" s="239"/>
      <c r="O22" s="326"/>
      <c r="P22" s="326"/>
    </row>
    <row r="23" spans="1:16" ht="15">
      <c r="A23" s="391" t="s">
        <v>27</v>
      </c>
      <c r="B23" s="392" t="s">
        <v>37</v>
      </c>
      <c r="C23" s="393" t="s">
        <v>38</v>
      </c>
      <c r="D23" s="394"/>
      <c r="E23" s="394"/>
      <c r="F23" s="394"/>
      <c r="G23" s="394"/>
      <c r="H23" s="394"/>
      <c r="I23" s="394"/>
      <c r="J23" s="394"/>
      <c r="K23" s="394"/>
      <c r="L23" s="395"/>
      <c r="N23" s="239"/>
      <c r="O23" s="274"/>
      <c r="P23" s="274"/>
    </row>
    <row r="24" spans="1:14" ht="15">
      <c r="A24" s="391"/>
      <c r="B24" s="392"/>
      <c r="C24" s="392" t="s">
        <v>30</v>
      </c>
      <c r="D24" s="392"/>
      <c r="E24" s="392" t="s">
        <v>31</v>
      </c>
      <c r="F24" s="392"/>
      <c r="G24" s="392" t="s">
        <v>32</v>
      </c>
      <c r="H24" s="392"/>
      <c r="I24" s="392" t="s">
        <v>33</v>
      </c>
      <c r="J24" s="392"/>
      <c r="K24" s="392" t="s">
        <v>34</v>
      </c>
      <c r="L24" s="392"/>
      <c r="N24" s="263"/>
    </row>
    <row r="25" spans="1:14" ht="28.5">
      <c r="A25" s="391"/>
      <c r="B25" s="392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7"/>
    </row>
    <row r="34" spans="1:18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R34"/>
    </row>
    <row r="35" spans="1:18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O35"/>
      <c r="R35"/>
    </row>
    <row r="36" spans="1:18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O36"/>
      <c r="R36"/>
    </row>
    <row r="37" spans="1:18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/>
      <c r="P37" s="37"/>
      <c r="Q37" s="37"/>
      <c r="R37"/>
    </row>
    <row r="38" spans="1:18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O38"/>
      <c r="R38"/>
    </row>
    <row r="39" spans="1:18" s="60" customFormat="1" ht="15" customHeight="1">
      <c r="A39" s="340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O39"/>
      <c r="R39"/>
    </row>
    <row r="40" spans="1:18" s="60" customFormat="1" ht="15" customHeight="1">
      <c r="A40" s="340">
        <v>2022</v>
      </c>
      <c r="B40" s="109">
        <f>+C40+E40+G40+I40+K40</f>
        <v>97242.84000499999</v>
      </c>
      <c r="C40" s="356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56">
        <v>12829.748694</v>
      </c>
      <c r="H40" s="110">
        <f>+G40/B40*100</f>
        <v>13.193515011840795</v>
      </c>
      <c r="I40" s="356">
        <v>6606.699634</v>
      </c>
      <c r="J40" s="110">
        <f>+I40/B40*100</f>
        <v>6.79402168186398</v>
      </c>
      <c r="K40" s="356">
        <v>29452.871168</v>
      </c>
      <c r="L40" s="110">
        <f>+K40/B40*100</f>
        <v>30.287958647120554</v>
      </c>
      <c r="M40" s="321"/>
      <c r="N40" s="320"/>
      <c r="O40"/>
      <c r="R40"/>
    </row>
    <row r="41" spans="1:18" s="237" customFormat="1" ht="15" customHeight="1">
      <c r="A41" s="341" t="s">
        <v>177</v>
      </c>
      <c r="B41" s="234">
        <f>+C41+E41+G41+I41+K41</f>
        <v>80584.577296</v>
      </c>
      <c r="C41" s="343">
        <v>28167.606095</v>
      </c>
      <c r="D41" s="235">
        <f>+C41/B41*100</f>
        <v>34.95409052222969</v>
      </c>
      <c r="E41" s="236">
        <v>8769.187747</v>
      </c>
      <c r="F41" s="235">
        <f>+E41/B41*100</f>
        <v>10.881967792409428</v>
      </c>
      <c r="G41" s="343">
        <v>13733.417141</v>
      </c>
      <c r="H41" s="235">
        <f>+G41/B41*100</f>
        <v>17.04224009335554</v>
      </c>
      <c r="I41" s="343">
        <v>3818.805218</v>
      </c>
      <c r="J41" s="235">
        <f>+I41/B41*100</f>
        <v>4.738878512662441</v>
      </c>
      <c r="K41" s="343">
        <v>26095.561095</v>
      </c>
      <c r="L41" s="235">
        <f>+K41/B41*100</f>
        <v>32.38282307934289</v>
      </c>
      <c r="M41" s="342"/>
      <c r="N41" s="42"/>
      <c r="O41" s="42"/>
      <c r="P41" s="60"/>
      <c r="Q41" s="60"/>
      <c r="R41"/>
    </row>
    <row r="42" spans="1:242" ht="1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/>
      <c r="P42" s="237"/>
      <c r="Q42" s="237"/>
      <c r="R42" s="237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5">
      <c r="A43" s="179" t="s">
        <v>83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2"/>
      <c r="O43" s="60"/>
      <c r="P43" s="37"/>
      <c r="Q43" s="37"/>
      <c r="R43" s="37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5">
      <c r="A44" s="78"/>
      <c r="G44" s="67"/>
      <c r="H44" s="65"/>
      <c r="I44" s="78"/>
      <c r="J44" s="78"/>
      <c r="K44" s="78"/>
      <c r="L44" s="78"/>
      <c r="M44" s="66"/>
      <c r="N44" s="66"/>
      <c r="O44" s="23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5">
      <c r="A46" s="355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30" zoomScaleNormal="130" zoomScalePageLayoutView="0" workbookViewId="0" topLeftCell="A1">
      <selection activeCell="B38" sqref="B38"/>
    </sheetView>
  </sheetViews>
  <sheetFormatPr defaultColWidth="8.8515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9.421875" style="43" customWidth="1"/>
    <col min="16" max="16" width="9.57421875" style="43" bestFit="1" customWidth="1"/>
    <col min="17" max="16384" width="8.8515625" style="43" customWidth="1"/>
  </cols>
  <sheetData>
    <row r="1" ht="15">
      <c r="A1" s="47" t="s">
        <v>47</v>
      </c>
    </row>
    <row r="2" spans="1:12" ht="14.25">
      <c r="A2" s="396" t="s">
        <v>27</v>
      </c>
      <c r="B2" s="399" t="s">
        <v>40</v>
      </c>
      <c r="C2" s="393" t="s">
        <v>29</v>
      </c>
      <c r="D2" s="394"/>
      <c r="E2" s="394"/>
      <c r="F2" s="394"/>
      <c r="G2" s="394"/>
      <c r="H2" s="394"/>
      <c r="I2" s="394"/>
      <c r="J2" s="394"/>
      <c r="K2" s="394"/>
      <c r="L2" s="395"/>
    </row>
    <row r="3" spans="1:12" ht="14.25">
      <c r="A3" s="397"/>
      <c r="B3" s="400"/>
      <c r="C3" s="402" t="s">
        <v>41</v>
      </c>
      <c r="D3" s="403"/>
      <c r="E3" s="402" t="s">
        <v>42</v>
      </c>
      <c r="F3" s="403"/>
      <c r="G3" s="402" t="s">
        <v>32</v>
      </c>
      <c r="H3" s="403"/>
      <c r="I3" s="402" t="s">
        <v>33</v>
      </c>
      <c r="J3" s="403"/>
      <c r="K3" s="402" t="s">
        <v>43</v>
      </c>
      <c r="L3" s="403"/>
    </row>
    <row r="4" spans="1:14" ht="28.5">
      <c r="A4" s="398"/>
      <c r="B4" s="401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2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</row>
    <row r="14" spans="1:12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</row>
    <row r="15" spans="1:12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</row>
    <row r="16" spans="1:12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</row>
    <row r="17" spans="1:12" s="63" customFormat="1" ht="15" customHeight="1">
      <c r="A17" s="340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</row>
    <row r="18" spans="1:12" s="63" customFormat="1" ht="15" customHeight="1">
      <c r="A18" s="340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</row>
    <row r="19" spans="1:12" s="63" customFormat="1" ht="15" customHeight="1">
      <c r="A19" s="340">
        <v>2022</v>
      </c>
      <c r="B19" s="49">
        <f>+C19+E19+G19+I19+K19</f>
        <v>9317.156749999998</v>
      </c>
      <c r="C19" s="356">
        <v>4158.616699999999</v>
      </c>
      <c r="D19" s="51">
        <f>+C19/B19*100</f>
        <v>44.63396733128913</v>
      </c>
      <c r="E19" s="356">
        <v>1831.5113599999997</v>
      </c>
      <c r="F19" s="51">
        <f>+E19/B19*100</f>
        <v>19.65740632194473</v>
      </c>
      <c r="G19" s="356">
        <v>646.38577</v>
      </c>
      <c r="H19" s="51">
        <f>+G19/B19*100</f>
        <v>6.937586082792908</v>
      </c>
      <c r="I19" s="356">
        <v>0.05078</v>
      </c>
      <c r="J19" s="51">
        <f>+I19/B19*100</f>
        <v>0.0005450160533147627</v>
      </c>
      <c r="K19" s="356">
        <v>2680.5921400000007</v>
      </c>
      <c r="L19" s="51">
        <f>+K19/B19*100</f>
        <v>28.770495247919932</v>
      </c>
    </row>
    <row r="20" spans="1:12" s="102" customFormat="1" ht="15" customHeight="1">
      <c r="A20" s="341" t="s">
        <v>177</v>
      </c>
      <c r="B20" s="241">
        <f>+C20+E20+G20+I20+K20</f>
        <v>6876.229010000002</v>
      </c>
      <c r="C20" s="343">
        <v>2642.2749800000006</v>
      </c>
      <c r="D20" s="242">
        <f>+C20/B20*100</f>
        <v>38.426221351228676</v>
      </c>
      <c r="E20" s="343">
        <v>1312.6969000000004</v>
      </c>
      <c r="F20" s="242">
        <f>+E20/B20*100</f>
        <v>19.09036040089654</v>
      </c>
      <c r="G20" s="343">
        <v>923.7574400000001</v>
      </c>
      <c r="H20" s="242">
        <f>+G20/B20*100</f>
        <v>13.434070311744895</v>
      </c>
      <c r="I20" s="343">
        <v>3.7961</v>
      </c>
      <c r="J20" s="242">
        <f>+I20/B20*100</f>
        <v>0.055206131070960354</v>
      </c>
      <c r="K20" s="343">
        <v>1993.703590000001</v>
      </c>
      <c r="L20" s="242">
        <f>+K20/B20*100</f>
        <v>28.994141805058938</v>
      </c>
    </row>
    <row r="21" spans="1:15" ht="15">
      <c r="A21" s="275"/>
      <c r="B21" s="62"/>
      <c r="H21" s="57"/>
      <c r="I21" s="57"/>
      <c r="J21" s="57"/>
      <c r="K21" s="57"/>
      <c r="L21" s="58"/>
      <c r="M21" s="322"/>
      <c r="N21" s="329"/>
      <c r="O21" s="329"/>
    </row>
    <row r="22" spans="1:13" ht="15">
      <c r="A22" s="47" t="s">
        <v>48</v>
      </c>
      <c r="M22" s="232"/>
    </row>
    <row r="23" spans="1:14" ht="14.25">
      <c r="A23" s="396" t="s">
        <v>27</v>
      </c>
      <c r="B23" s="399" t="s">
        <v>44</v>
      </c>
      <c r="C23" s="393" t="s">
        <v>38</v>
      </c>
      <c r="D23" s="394"/>
      <c r="E23" s="394"/>
      <c r="F23" s="394"/>
      <c r="G23" s="394"/>
      <c r="H23" s="394"/>
      <c r="I23" s="394"/>
      <c r="J23" s="394"/>
      <c r="K23" s="394"/>
      <c r="L23" s="395"/>
      <c r="M23" s="240"/>
      <c r="N23" s="349"/>
    </row>
    <row r="24" spans="1:12" ht="14.25">
      <c r="A24" s="397"/>
      <c r="B24" s="400"/>
      <c r="C24" s="402" t="s">
        <v>41</v>
      </c>
      <c r="D24" s="403"/>
      <c r="E24" s="402" t="s">
        <v>42</v>
      </c>
      <c r="F24" s="403"/>
      <c r="G24" s="402" t="s">
        <v>32</v>
      </c>
      <c r="H24" s="403"/>
      <c r="I24" s="402" t="s">
        <v>33</v>
      </c>
      <c r="J24" s="403"/>
      <c r="K24" s="402" t="s">
        <v>43</v>
      </c>
      <c r="L24" s="403"/>
    </row>
    <row r="25" spans="1:14" ht="28.5">
      <c r="A25" s="398"/>
      <c r="B25" s="401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N34" s="271"/>
      <c r="O34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3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  <c r="M36"/>
    </row>
    <row r="37" spans="1:15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271"/>
      <c r="N37" s="43"/>
      <c r="O37" s="43"/>
    </row>
    <row r="38" spans="1:13" s="63" customFormat="1" ht="15" customHeight="1">
      <c r="A38" s="340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  <c r="M38" s="271"/>
    </row>
    <row r="39" spans="1:13" s="63" customFormat="1" ht="15" customHeight="1">
      <c r="A39" s="340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  <c r="M39" s="271"/>
    </row>
    <row r="40" spans="1:13" s="63" customFormat="1" ht="15" customHeight="1">
      <c r="A40" s="340">
        <v>2022</v>
      </c>
      <c r="B40" s="49">
        <f>+C40+E40+G40+I40+K40</f>
        <v>37731.086315</v>
      </c>
      <c r="C40" s="356">
        <v>20338.02573</v>
      </c>
      <c r="D40" s="51">
        <f>+C40/B40*100</f>
        <v>53.90257137100931</v>
      </c>
      <c r="E40" s="356">
        <v>6226.362703</v>
      </c>
      <c r="F40" s="51">
        <f>+E40/B40*100</f>
        <v>16.501943917063176</v>
      </c>
      <c r="G40" s="356">
        <v>3246.945449</v>
      </c>
      <c r="H40" s="51">
        <f>+G40/B40*100</f>
        <v>8.605491561766076</v>
      </c>
      <c r="I40" s="356">
        <v>0.154298</v>
      </c>
      <c r="J40" s="51">
        <f>+I40/B40*100</f>
        <v>0.00040894131356790223</v>
      </c>
      <c r="K40" s="356">
        <v>7919.598135</v>
      </c>
      <c r="L40" s="51">
        <f>+K40/B40*100</f>
        <v>20.989584208847873</v>
      </c>
      <c r="M40" s="271"/>
    </row>
    <row r="41" spans="1:15" s="102" customFormat="1" ht="15" customHeight="1">
      <c r="A41" s="341" t="s">
        <v>177</v>
      </c>
      <c r="B41" s="241">
        <f>+C41+E41+G41+I41+K41</f>
        <v>29745.433949</v>
      </c>
      <c r="C41" s="343">
        <v>13556.297124</v>
      </c>
      <c r="D41" s="242">
        <f>+C41/B41*100</f>
        <v>45.574380078780955</v>
      </c>
      <c r="E41" s="343">
        <v>4902.854482</v>
      </c>
      <c r="F41" s="242">
        <f>+E41/B41*100</f>
        <v>16.482712911185573</v>
      </c>
      <c r="G41" s="343">
        <v>5053.572516</v>
      </c>
      <c r="H41" s="242">
        <f>+G41/B41*100</f>
        <v>16.989405919122234</v>
      </c>
      <c r="I41" s="343">
        <v>6.079587</v>
      </c>
      <c r="J41" s="242">
        <f>+I41/B41*100</f>
        <v>0.02043872350433263</v>
      </c>
      <c r="K41" s="343">
        <v>6226.63024</v>
      </c>
      <c r="L41" s="242">
        <f>+K41/B41*100</f>
        <v>20.93306236740692</v>
      </c>
      <c r="M41" s="271"/>
      <c r="N41" s="63"/>
      <c r="O41" s="63"/>
    </row>
    <row r="42" spans="1:14" ht="13.5">
      <c r="A42" s="231" t="s">
        <v>68</v>
      </c>
      <c r="M42" s="271"/>
      <c r="N42" s="387"/>
    </row>
    <row r="43" spans="3:13" ht="15">
      <c r="C43" s="62"/>
      <c r="M43" s="233"/>
    </row>
    <row r="44" spans="1:249" ht="15">
      <c r="A44" s="179" t="s">
        <v>83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0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5">
      <c r="M45" s="233"/>
    </row>
    <row r="46" ht="15">
      <c r="M46" s="233"/>
    </row>
    <row r="47" ht="15">
      <c r="M47" s="233"/>
    </row>
    <row r="48" ht="15">
      <c r="M48" s="233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3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1" sqref="H61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3.7109375" style="0" customWidth="1"/>
    <col min="5" max="5" width="15.00390625" style="0" bestFit="1" customWidth="1"/>
    <col min="6" max="6" width="15.28125" style="0" bestFit="1" customWidth="1"/>
    <col min="7" max="7" width="14.00390625" style="0" customWidth="1"/>
    <col min="8" max="8" width="18.140625" style="0" bestFit="1" customWidth="1"/>
    <col min="9" max="9" width="10.421875" style="0" bestFit="1" customWidth="1"/>
    <col min="10" max="10" width="15.28125" style="0" bestFit="1" customWidth="1"/>
    <col min="11" max="18" width="9.140625" style="0" customWidth="1"/>
  </cols>
  <sheetData>
    <row r="1" spans="1:12" ht="20.25">
      <c r="A1" s="171" t="s">
        <v>82</v>
      </c>
      <c r="B1" s="153"/>
      <c r="C1" s="153"/>
      <c r="D1" s="153"/>
      <c r="E1" s="153"/>
      <c r="F1" s="153"/>
      <c r="G1" s="153"/>
      <c r="H1" s="350"/>
      <c r="I1" s="153"/>
      <c r="J1" s="153"/>
      <c r="K1" s="153"/>
      <c r="L1" s="153"/>
    </row>
    <row r="2" ht="13.5" thickBot="1"/>
    <row r="3" spans="1:8" s="170" customFormat="1" ht="24.75" customHeight="1">
      <c r="A3" s="407" t="s">
        <v>27</v>
      </c>
      <c r="B3" s="404" t="s">
        <v>50</v>
      </c>
      <c r="C3" s="405"/>
      <c r="D3" s="406"/>
      <c r="E3" s="404" t="s">
        <v>51</v>
      </c>
      <c r="F3" s="405"/>
      <c r="G3" s="406"/>
      <c r="H3" s="169" t="s">
        <v>54</v>
      </c>
    </row>
    <row r="4" spans="1:8" s="149" customFormat="1" ht="41.25" customHeight="1">
      <c r="A4" s="408"/>
      <c r="B4" s="150" t="s">
        <v>60</v>
      </c>
      <c r="C4" s="148" t="s">
        <v>61</v>
      </c>
      <c r="D4" s="151" t="s">
        <v>166</v>
      </c>
      <c r="E4" s="150" t="s">
        <v>60</v>
      </c>
      <c r="F4" s="148" t="s">
        <v>61</v>
      </c>
      <c r="G4" s="151" t="s">
        <v>170</v>
      </c>
      <c r="H4" s="152" t="s">
        <v>69</v>
      </c>
    </row>
    <row r="5" spans="1:8" ht="16.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6.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6.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6.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6.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6.5" hidden="1">
      <c r="A10" s="299" t="s">
        <v>81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6.5" hidden="1">
      <c r="A11" s="299" t="s">
        <v>71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6.5" hidden="1">
      <c r="A12" s="299" t="s">
        <v>72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6.5" hidden="1">
      <c r="A13" s="299" t="s">
        <v>73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6.5" hidden="1">
      <c r="A14" s="299" t="s">
        <v>70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6.5" hidden="1">
      <c r="A15" s="299" t="s">
        <v>74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6.5" hidden="1">
      <c r="A16" s="299" t="s">
        <v>75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6.5" hidden="1">
      <c r="A17" s="299" t="s">
        <v>76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6.5" hidden="1">
      <c r="A18" s="299" t="s">
        <v>77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6.5" hidden="1">
      <c r="A19" s="299" t="s">
        <v>78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6.5" hidden="1">
      <c r="A20" s="299" t="s">
        <v>79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6.5" hidden="1">
      <c r="A21" s="299" t="s">
        <v>80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6.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6.5" hidden="1">
      <c r="A23" s="299" t="s">
        <v>81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6.5" hidden="1">
      <c r="A24" s="299" t="s">
        <v>71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6.5" hidden="1">
      <c r="A25" s="299" t="s">
        <v>72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6.5" hidden="1">
      <c r="A26" s="299" t="s">
        <v>73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6.5" hidden="1">
      <c r="A27" s="299" t="s">
        <v>70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6.5" hidden="1">
      <c r="A28" s="299" t="s">
        <v>74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6.5" hidden="1">
      <c r="A29" s="299" t="s">
        <v>75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6.5" hidden="1">
      <c r="A30" s="299" t="s">
        <v>76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6.5" hidden="1">
      <c r="A31" s="299" t="s">
        <v>77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6.5" hidden="1">
      <c r="A32" s="299" t="s">
        <v>78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6.5" hidden="1">
      <c r="A33" s="299" t="s">
        <v>79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6.5" hidden="1">
      <c r="A34" s="299" t="s">
        <v>80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6.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v>317.88876015787105</v>
      </c>
      <c r="E35" s="202">
        <f>SUM(E36:E47)</f>
        <v>56176.253699999994</v>
      </c>
      <c r="F35" s="203">
        <f>SUM(F36:F47)</f>
        <v>25080.017695</v>
      </c>
      <c r="G35" s="204">
        <v>126.10475030808452</v>
      </c>
      <c r="H35" s="205">
        <v>198.88241825726155</v>
      </c>
      <c r="Y35" s="1"/>
    </row>
    <row r="36" spans="1:25" ht="16.5">
      <c r="A36" s="299" t="s">
        <v>81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J36" s="382"/>
      <c r="Y36" s="1"/>
    </row>
    <row r="37" spans="1:25" ht="16.5">
      <c r="A37" s="299" t="s">
        <v>71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J37" s="382"/>
      <c r="Y37" s="1"/>
    </row>
    <row r="38" spans="1:25" ht="16.5">
      <c r="A38" s="299" t="s">
        <v>72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J38" s="382"/>
      <c r="Y38" s="1"/>
    </row>
    <row r="39" spans="1:25" ht="16.5">
      <c r="A39" s="299" t="s">
        <v>73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J39" s="382"/>
      <c r="Y39" s="1"/>
    </row>
    <row r="40" spans="1:25" ht="16.5">
      <c r="A40" s="299" t="s">
        <v>70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J40" s="382"/>
      <c r="Y40" s="1"/>
    </row>
    <row r="41" spans="1:10" ht="16.5">
      <c r="A41" s="300" t="s">
        <v>74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  <c r="J41" s="382"/>
    </row>
    <row r="42" spans="1:10" ht="16.5">
      <c r="A42" s="300" t="s">
        <v>75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  <c r="J42" s="382"/>
    </row>
    <row r="43" spans="1:10" ht="16.5">
      <c r="A43" s="301" t="s">
        <v>76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  <c r="J43" s="382"/>
    </row>
    <row r="44" spans="1:10" ht="16.5">
      <c r="A44" s="301" t="s">
        <v>77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  <c r="J44" s="382"/>
    </row>
    <row r="45" spans="1:10" ht="16.5">
      <c r="A45" s="301" t="s">
        <v>78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  <c r="J45" s="382"/>
    </row>
    <row r="46" spans="1:10" ht="16.5">
      <c r="A46" s="301" t="s">
        <v>79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  <c r="J46" s="382"/>
    </row>
    <row r="47" spans="1:10" ht="17.25" thickBot="1">
      <c r="A47" s="302" t="s">
        <v>80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  <c r="J47" s="382"/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 t="shared" si="3"/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324.55059916666653</v>
      </c>
      <c r="I48" s="1"/>
      <c r="J48" s="383"/>
      <c r="Y48" s="1"/>
    </row>
    <row r="49" spans="1:25" ht="16.5">
      <c r="A49" s="299" t="s">
        <v>81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4"/>
      <c r="J49" s="345"/>
      <c r="K49" s="347"/>
      <c r="Y49" s="1"/>
    </row>
    <row r="50" spans="1:25" ht="16.5">
      <c r="A50" s="299" t="s">
        <v>71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4"/>
      <c r="J50" s="345"/>
      <c r="K50" s="347"/>
      <c r="Y50" s="1"/>
    </row>
    <row r="51" spans="1:25" ht="16.5">
      <c r="A51" s="299" t="s">
        <v>72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>+F51/H51</f>
        <v>6.662309453071521</v>
      </c>
      <c r="H51" s="266">
        <v>255.8080619047619</v>
      </c>
      <c r="I51" s="344"/>
      <c r="J51" s="345"/>
      <c r="K51" s="347"/>
      <c r="Y51" s="1"/>
    </row>
    <row r="52" spans="1:25" ht="16.5">
      <c r="A52" s="299" t="s">
        <v>73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4"/>
      <c r="J52" s="345"/>
      <c r="K52" s="347"/>
      <c r="Y52" s="1"/>
    </row>
    <row r="53" spans="1:25" ht="16.5">
      <c r="A53" s="299" t="s">
        <v>70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4"/>
      <c r="J53" s="345"/>
      <c r="K53" s="347"/>
      <c r="Y53" s="1"/>
    </row>
    <row r="54" spans="1:25" ht="16.5">
      <c r="A54" s="336" t="s">
        <v>74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4"/>
      <c r="J54" s="345"/>
      <c r="K54" s="347"/>
      <c r="Y54" s="1"/>
    </row>
    <row r="55" spans="1:25" ht="16.5">
      <c r="A55" s="299" t="s">
        <v>75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4"/>
      <c r="J55" s="345"/>
      <c r="K55" s="347"/>
      <c r="Y55" s="1"/>
    </row>
    <row r="56" spans="1:25" ht="16.5">
      <c r="A56" s="299" t="s">
        <v>76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4"/>
      <c r="J56" s="345"/>
      <c r="K56" s="347"/>
      <c r="Y56" s="1"/>
    </row>
    <row r="57" spans="1:25" ht="16.5">
      <c r="A57" s="299" t="s">
        <v>77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4"/>
      <c r="J57" s="345"/>
      <c r="K57" s="347"/>
      <c r="Y57" s="1"/>
    </row>
    <row r="58" spans="1:25" ht="16.5">
      <c r="A58" s="299" t="s">
        <v>78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4"/>
      <c r="J58" s="345"/>
      <c r="K58" s="347"/>
      <c r="Y58" s="1"/>
    </row>
    <row r="59" spans="1:25" ht="16.5">
      <c r="A59" s="299" t="s">
        <v>79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4"/>
      <c r="J59" s="345"/>
      <c r="K59" s="347"/>
      <c r="Y59" s="1"/>
    </row>
    <row r="60" spans="1:25" ht="17.25" thickBot="1">
      <c r="A60" s="351" t="s">
        <v>80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2">
        <f>+F60/H60</f>
        <v>3.9707011594365644</v>
      </c>
      <c r="H60" s="262">
        <v>363.16518999999994</v>
      </c>
      <c r="I60" s="344"/>
      <c r="J60" s="345"/>
      <c r="K60" s="347"/>
      <c r="Y60" s="1"/>
    </row>
    <row r="61" spans="1:25" ht="19.5" customHeight="1">
      <c r="A61" s="201" t="s">
        <v>177</v>
      </c>
      <c r="B61" s="363">
        <f>SUM(B62:B71)</f>
        <v>19821.905039999998</v>
      </c>
      <c r="C61" s="364">
        <f aca="true" t="shared" si="5" ref="B61:G61">SUM(C62:C71)</f>
        <v>80584.577296</v>
      </c>
      <c r="D61" s="364">
        <f>SUM(D62:D71)</f>
        <v>246.07779322081907</v>
      </c>
      <c r="E61" s="364">
        <f t="shared" si="5"/>
        <v>39596.580375</v>
      </c>
      <c r="F61" s="364">
        <f t="shared" si="5"/>
        <v>20402.671613000002</v>
      </c>
      <c r="G61" s="365">
        <f>SUM(G62:G71)</f>
        <v>62.84645156366814</v>
      </c>
      <c r="H61" s="205">
        <v>327.290393451405</v>
      </c>
      <c r="I61" s="1"/>
      <c r="J61" s="1"/>
      <c r="Y61" s="1"/>
    </row>
    <row r="62" spans="1:25" ht="16.5">
      <c r="A62" s="299" t="s">
        <v>81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4"/>
      <c r="J62" s="381"/>
      <c r="K62" s="347"/>
      <c r="Y62" s="1"/>
    </row>
    <row r="63" spans="1:25" ht="16.5">
      <c r="A63" s="299" t="s">
        <v>71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4"/>
      <c r="J63" s="381"/>
      <c r="K63" s="347"/>
      <c r="Y63" s="1"/>
    </row>
    <row r="64" spans="1:25" ht="16.5">
      <c r="A64" s="299" t="s">
        <v>72</v>
      </c>
      <c r="B64" s="264">
        <v>2374.04529</v>
      </c>
      <c r="C64" s="265">
        <v>9625.150394</v>
      </c>
      <c r="D64" s="157">
        <f>+C64/H64</f>
        <v>29.21396615575929</v>
      </c>
      <c r="E64" s="264">
        <v>2941.5348099999997</v>
      </c>
      <c r="F64" s="265">
        <v>1236.869778</v>
      </c>
      <c r="G64" s="158">
        <f>+F64/H64</f>
        <v>3.7541098429067836</v>
      </c>
      <c r="H64" s="266">
        <v>329.47085454545453</v>
      </c>
      <c r="I64" s="344"/>
      <c r="J64" s="381"/>
      <c r="K64" s="347"/>
      <c r="Y64" s="1"/>
    </row>
    <row r="65" spans="1:25" ht="16.5">
      <c r="A65" s="299" t="s">
        <v>73</v>
      </c>
      <c r="B65" s="264">
        <v>2470.8996199999997</v>
      </c>
      <c r="C65" s="265">
        <v>9216.886804</v>
      </c>
      <c r="D65" s="157">
        <v>28.675134988311886</v>
      </c>
      <c r="E65" s="264">
        <v>2451.1461</v>
      </c>
      <c r="F65" s="265">
        <v>1022.387811</v>
      </c>
      <c r="G65" s="158">
        <v>3.180803791374164</v>
      </c>
      <c r="H65" s="266">
        <v>321.42435625</v>
      </c>
      <c r="I65" s="344"/>
      <c r="J65" s="381"/>
      <c r="K65" s="347"/>
      <c r="Y65" s="1"/>
    </row>
    <row r="66" spans="1:25" ht="16.5">
      <c r="A66" s="299" t="s">
        <v>70</v>
      </c>
      <c r="B66" s="264">
        <v>2137.801675</v>
      </c>
      <c r="C66" s="265">
        <v>8126.346806</v>
      </c>
      <c r="D66" s="157">
        <f>+C66/H66</f>
        <v>26.200173291813027</v>
      </c>
      <c r="E66" s="264">
        <v>4708.324335</v>
      </c>
      <c r="F66" s="265">
        <v>1902.033028</v>
      </c>
      <c r="G66" s="158">
        <f>+F66/H66</f>
        <v>6.132349028416775</v>
      </c>
      <c r="H66" s="266">
        <v>310.16385714285724</v>
      </c>
      <c r="I66" s="344"/>
      <c r="J66" s="381"/>
      <c r="K66" s="347"/>
      <c r="Y66" s="1"/>
    </row>
    <row r="67" spans="1:25" ht="16.5">
      <c r="A67" s="299" t="s">
        <v>74</v>
      </c>
      <c r="B67" s="264">
        <v>1576.48714</v>
      </c>
      <c r="C67" s="265">
        <v>6401.204071</v>
      </c>
      <c r="D67" s="157">
        <f>+C67/H67</f>
        <v>21.248021989557735</v>
      </c>
      <c r="E67" s="264">
        <v>5354.0230599999995</v>
      </c>
      <c r="F67" s="265">
        <v>1936.439069</v>
      </c>
      <c r="G67" s="158">
        <f>+F67/H67</f>
        <v>6.4277750659373885</v>
      </c>
      <c r="H67" s="266">
        <v>301.261175</v>
      </c>
      <c r="I67" s="344"/>
      <c r="J67" s="381"/>
      <c r="K67" s="347"/>
      <c r="Y67" s="1"/>
    </row>
    <row r="68" spans="1:25" ht="16.5">
      <c r="A68" s="299" t="s">
        <v>75</v>
      </c>
      <c r="B68" s="264">
        <v>1496.5533000000003</v>
      </c>
      <c r="C68" s="265">
        <v>6579.464298</v>
      </c>
      <c r="D68" s="157">
        <f>+C68/H68</f>
        <v>20.606524440944185</v>
      </c>
      <c r="E68" s="264">
        <v>4874.110900000001</v>
      </c>
      <c r="F68" s="265">
        <v>2423.314821</v>
      </c>
      <c r="G68" s="158">
        <f>+F68/H68</f>
        <v>7.589690258250685</v>
      </c>
      <c r="H68" s="266">
        <v>319.29034499999995</v>
      </c>
      <c r="I68" s="344"/>
      <c r="J68" s="381"/>
      <c r="K68" s="347"/>
      <c r="Y68" s="1"/>
    </row>
    <row r="69" spans="1:25" ht="16.5">
      <c r="A69" s="299" t="s">
        <v>76</v>
      </c>
      <c r="B69" s="264">
        <v>1517.6723649999997</v>
      </c>
      <c r="C69" s="265">
        <v>6523.00227</v>
      </c>
      <c r="D69" s="385">
        <f>+C69/H69</f>
        <v>20.284455493025458</v>
      </c>
      <c r="E69" s="264">
        <v>5321.51204</v>
      </c>
      <c r="F69" s="265">
        <v>3239.116024</v>
      </c>
      <c r="G69" s="386">
        <f>+F69/H69</f>
        <v>10.072617194654692</v>
      </c>
      <c r="H69" s="266">
        <v>321.5764047619049</v>
      </c>
      <c r="I69" s="344"/>
      <c r="J69" s="381"/>
      <c r="K69" s="347"/>
      <c r="Y69" s="1"/>
    </row>
    <row r="70" spans="1:25" ht="16.5">
      <c r="A70" s="299" t="s">
        <v>77</v>
      </c>
      <c r="B70" s="264">
        <v>2188.0308899999995</v>
      </c>
      <c r="C70" s="265">
        <v>9303.772278</v>
      </c>
      <c r="D70" s="385">
        <f>+C70/H70</f>
        <v>28.824837842784362</v>
      </c>
      <c r="E70" s="264">
        <v>3031.8431099999993</v>
      </c>
      <c r="F70" s="265">
        <v>2160.521884</v>
      </c>
      <c r="G70" s="386">
        <f>+F70/H70</f>
        <v>6.693703489427448</v>
      </c>
      <c r="H70" s="266">
        <v>322.76928421052634</v>
      </c>
      <c r="I70" s="344"/>
      <c r="J70" s="381"/>
      <c r="K70" s="347"/>
      <c r="Y70" s="1"/>
    </row>
    <row r="71" spans="1:25" ht="16.5">
      <c r="A71" s="299" t="s">
        <v>78</v>
      </c>
      <c r="B71" s="264">
        <v>1931.1593</v>
      </c>
      <c r="C71" s="265">
        <v>7943.881328</v>
      </c>
      <c r="D71" s="385">
        <f>+C71/H71</f>
        <v>24.463014027263824</v>
      </c>
      <c r="E71" s="264">
        <v>5184.05121</v>
      </c>
      <c r="F71" s="265">
        <v>3450.507602</v>
      </c>
      <c r="G71" s="386">
        <f>+F71/H71</f>
        <v>10.6257649609373</v>
      </c>
      <c r="H71" s="266">
        <v>324.73027727272734</v>
      </c>
      <c r="I71" s="344"/>
      <c r="J71" s="381"/>
      <c r="K71" s="347"/>
      <c r="Y71" s="1"/>
    </row>
    <row r="72" spans="1:25" ht="16.5">
      <c r="A72" s="376"/>
      <c r="B72" s="377"/>
      <c r="C72" s="377"/>
      <c r="D72" s="378"/>
      <c r="E72" s="377"/>
      <c r="F72" s="377"/>
      <c r="G72" s="379"/>
      <c r="H72" s="380"/>
      <c r="I72" s="345"/>
      <c r="J72" s="345"/>
      <c r="K72" s="347"/>
      <c r="Y72" s="1"/>
    </row>
    <row r="73" spans="1:10" ht="13.5">
      <c r="A73" s="231" t="s">
        <v>68</v>
      </c>
      <c r="B73" s="212"/>
      <c r="C73" s="212"/>
      <c r="D73" s="212"/>
      <c r="E73" s="212"/>
      <c r="F73" s="212"/>
      <c r="G73" s="212"/>
      <c r="H73" s="212"/>
      <c r="I73" s="209"/>
      <c r="J73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6.5" thickBot="1">
      <c r="A1" s="277" t="s">
        <v>109</v>
      </c>
    </row>
    <row r="2" spans="1:10" s="282" customFormat="1" ht="25.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104</v>
      </c>
      <c r="G2" s="280" t="s">
        <v>105</v>
      </c>
      <c r="H2" s="280" t="s">
        <v>106</v>
      </c>
      <c r="I2" s="280" t="s">
        <v>107</v>
      </c>
      <c r="J2" s="281" t="s">
        <v>108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6.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6.5" thickBot="1">
      <c r="A12" s="277" t="s">
        <v>110</v>
      </c>
    </row>
    <row r="13" spans="1:10" s="282" customFormat="1" ht="25.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104</v>
      </c>
      <c r="G13" s="280" t="s">
        <v>105</v>
      </c>
      <c r="H13" s="280" t="s">
        <v>106</v>
      </c>
      <c r="I13" s="280" t="s">
        <v>107</v>
      </c>
      <c r="J13" s="281" t="s">
        <v>108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6.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6.5" thickBot="1">
      <c r="A23" s="277" t="s">
        <v>111</v>
      </c>
    </row>
    <row r="24" spans="1:10" s="282" customFormat="1" ht="25.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104</v>
      </c>
      <c r="G24" s="280" t="s">
        <v>105</v>
      </c>
      <c r="H24" s="280" t="s">
        <v>106</v>
      </c>
      <c r="I24" s="280" t="s">
        <v>107</v>
      </c>
      <c r="J24" s="281" t="s">
        <v>108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6.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2023-10-24T07:40:04Z</cp:lastPrinted>
  <dcterms:created xsi:type="dcterms:W3CDTF">2019-01-25T11:18:03Z</dcterms:created>
  <dcterms:modified xsi:type="dcterms:W3CDTF">2023-12-02T18:21:57Z</dcterms:modified>
  <cp:category/>
  <cp:version/>
  <cp:contentType/>
  <cp:contentStatus/>
</cp:coreProperties>
</file>