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T10'!$A$1:$H$81</definedName>
    <definedName name="_xlnm.Print_Area" localSheetId="2">'2022 T2 - T5 ITEMS'!$A$1:$P$57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<sst xmlns="http://schemas.openxmlformats.org/spreadsheetml/2006/main" count="601" uniqueCount="167">
  <si>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</si>
  <si>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</si>
  <si>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</si>
  <si>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</si>
  <si>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</si>
  <si>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</si>
  <si>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</si>
  <si>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</si>
  <si>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</si>
  <si>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</si>
  <si>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</si>
  <si>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</si>
  <si>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</si>
  <si>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</si>
  <si>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</si>
  <si>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</si>
  <si>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</si>
  <si>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</si>
  <si>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</si>
  <si>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</si>
  <si>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</si>
  <si>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</si>
  <si>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</si>
  <si>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</si>
  <si>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</si>
  <si>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</si>
  <si>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</si>
  <si>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</si>
  <si>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</si>
  <si>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</si>
  <si>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</si>
  <si>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</si>
  <si>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</si>
  <si>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</si>
  <si>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</si>
  <si>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</si>
  <si>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</si>
  <si>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</si>
  <si>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</si>
  <si>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</si>
  <si>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</si>
  <si>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</si>
  <si>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</si>
  <si>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</si>
  <si>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</si>
  <si>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</si>
  <si>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</si>
  <si>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</si>
  <si>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</si>
  <si>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</si>
  <si>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</si>
  <si>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</si>
  <si>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</si>
  <si>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</si>
  <si>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</si>
  <si>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</si>
  <si>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</si>
  <si>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</si>
  <si>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</si>
  <si>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</si>
  <si>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</si>
  <si>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</si>
  <si>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</si>
  <si>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</si>
  <si>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</si>
  <si>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</si>
  <si>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</si>
  <si>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</si>
  <si>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</si>
  <si>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</si>
  <si>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</si>
  <si>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</si>
  <si>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</si>
  <si>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</si>
  <si>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</si>
  <si>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</si>
  <si>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</si>
  <si>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</si>
  <si>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</si>
  <si>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</si>
  <si>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</si>
  <si>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</si>
  <si>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</si>
  <si>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</si>
  <si>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</si>
  <si>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</si>
  <si>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</si>
  <si>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</si>
  <si>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</si>
  <si>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</si>
  <si>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</si>
  <si>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</si>
  <si>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</si>
  <si>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</si>
  <si>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</si>
  <si>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</si>
  <si>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</si>
  <si>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</si>
  <si>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</si>
  <si>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</si>
  <si>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</si>
  <si>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</si>
  <si>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</si>
  <si>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</si>
  <si>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</si>
  <si>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</si>
  <si>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</si>
  <si>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</si>
  <si>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</si>
  <si>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</si>
  <si>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</si>
  <si>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</si>
  <si>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</si>
  <si>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t xml:space="preserve">  Change %  2022/2021</t>
  </si>
  <si>
    <t xml:space="preserve">  Change %  2022/2020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</si>
  <si>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</si>
  <si>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</si>
  <si>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</si>
  <si>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</si>
  <si>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</si>
  <si>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</si>
  <si>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</si>
  <si>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</si>
  <si>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</si>
  <si>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</si>
  <si>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</si>
  <si>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</si>
  <si>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</si>
  <si>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</si>
  <si>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</si>
  <si>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</si>
  <si>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</si>
  <si>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</si>
  <si>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</si>
  <si>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</si>
  <si>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</si>
  <si>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</si>
  <si>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</si>
  <si>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</si>
  <si>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</si>
  <si>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</si>
  <si>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</si>
  <si>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</si>
  <si>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</si>
  <si>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</si>
  <si>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</si>
  <si>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</si>
  <si>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</si>
  <si>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</si>
  <si>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</si>
  <si>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</si>
  <si>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</si>
  <si>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</si>
  <si>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</si>
  <si>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</si>
  <si>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</si>
  <si>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</si>
  <si>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</si>
  <si>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</si>
  <si>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</si>
  <si>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r>
      <t xml:space="preserve">2021 </t>
    </r>
    <r>
      <rPr>
        <b/>
        <sz val="8.5"/>
        <rFont val="Arial"/>
        <family val="2"/>
      </rPr>
      <t>(JAN-DEC)</t>
    </r>
  </si>
  <si>
    <t>2023 Jan</t>
  </si>
  <si>
    <t xml:space="preserve"> 2023    JAN</t>
  </si>
  <si>
    <t xml:space="preserve">  Change %  2023/2021</t>
  </si>
  <si>
    <t xml:space="preserve">  Change %  2023/2022</t>
  </si>
  <si>
    <t xml:space="preserve"> 2022    JAN</t>
  </si>
  <si>
    <t xml:space="preserve"> 2021  JAN</t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</si>
</sst>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5.5"/>
      <color indexed="8"/>
      <name val="Arial Black"/>
      <family val="2"/>
    </font>
    <font>
      <sz val="16"/>
      <color indexed="8"/>
      <name val="Arial Black"/>
      <family val="2"/>
    </font>
    <font>
      <sz val="14"/>
      <color indexed="8"/>
      <name val="Arial Black"/>
      <family val="2"/>
    </font>
    <font>
      <sz val="14"/>
      <color indexed="9"/>
      <name val="Arial Black"/>
      <family val="2"/>
    </font>
    <font>
      <sz val="11"/>
      <color indexed="8"/>
      <name val="Arial Black"/>
      <family val="2"/>
    </font>
    <font>
      <sz val="11"/>
      <color indexed="8"/>
      <name val="Cambria"/>
      <family val="1"/>
    </font>
    <font>
      <sz val="12"/>
      <color indexed="8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sz val="2"/>
      <color indexed="8"/>
      <name val="Cambria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Calibri"/>
      <family val="2"/>
    </font>
    <font>
      <b/>
      <sz val="7.55"/>
      <color indexed="8"/>
      <name val="Calibri"/>
      <family val="2"/>
    </font>
    <font>
      <b/>
      <sz val="8.4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9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0" fillId="0" borderId="0" xfId="0" applyNumberFormat="1" applyFill="1" applyAlignment="1">
      <alignment horizontal="left"/>
    </xf>
    <xf numFmtId="3" fontId="96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173" fontId="0" fillId="0" borderId="0" xfId="56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4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56" applyNumberFormat="1" applyFont="1" applyFill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177" fontId="0" fillId="0" borderId="0" xfId="54" applyNumberFormat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3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5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5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3" xfId="88" applyFont="1" applyBorder="1" applyAlignment="1">
      <alignment horizontal="center" vertical="center" wrapText="1"/>
      <protection/>
    </xf>
    <xf numFmtId="0" fontId="9" fillId="0" borderId="44" xfId="88" applyFont="1" applyBorder="1" applyAlignment="1">
      <alignment horizontal="center" vertical="center" wrapText="1"/>
      <protection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43" fontId="9" fillId="0" borderId="0" xfId="0" applyNumberFormat="1" applyFont="1" applyFill="1" applyAlignment="1">
      <alignment/>
    </xf>
    <xf numFmtId="173" fontId="10" fillId="0" borderId="11" xfId="56" applyNumberFormat="1" applyFont="1" applyBorder="1" applyAlignment="1">
      <alignment/>
    </xf>
    <xf numFmtId="171" fontId="0" fillId="0" borderId="0" xfId="56" applyFont="1" applyAlignment="1">
      <alignment/>
    </xf>
    <xf numFmtId="173" fontId="0" fillId="0" borderId="0" xfId="56" applyNumberFormat="1" applyFont="1" applyAlignment="1">
      <alignment/>
    </xf>
    <xf numFmtId="3" fontId="0" fillId="0" borderId="0" xfId="0" applyNumberFormat="1" applyFont="1" applyFill="1" applyAlignment="1">
      <alignment horizontal="left"/>
    </xf>
    <xf numFmtId="176" fontId="0" fillId="0" borderId="0" xfId="56" applyNumberFormat="1" applyFont="1" applyFill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205" fontId="10" fillId="0" borderId="15" xfId="54" applyNumberFormat="1" applyFont="1" applyFill="1" applyBorder="1" applyAlignment="1">
      <alignment/>
    </xf>
    <xf numFmtId="205" fontId="10" fillId="0" borderId="15" xfId="61" applyNumberFormat="1" applyFont="1" applyFill="1" applyBorder="1" applyAlignment="1">
      <alignment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4" fontId="10" fillId="0" borderId="15" xfId="54" applyNumberFormat="1" applyFont="1" applyFill="1" applyBorder="1" applyAlignment="1">
      <alignment/>
    </xf>
    <xf numFmtId="206" fontId="103" fillId="0" borderId="15" xfId="61" applyNumberFormat="1" applyFont="1" applyFill="1" applyBorder="1" applyAlignment="1">
      <alignment vertical="center"/>
    </xf>
    <xf numFmtId="208" fontId="10" fillId="0" borderId="15" xfId="61" applyNumberFormat="1" applyFont="1" applyFill="1" applyBorder="1" applyAlignment="1">
      <alignment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5"/>
          <c:w val="0.856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</c:ser>
        <c:ser>
          <c:idx val="4"/>
          <c:order val="3"/>
          <c:tx>
            <c:v>2023</c:v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'2022 T10'!$B$62</c:f>
              <c:numCache/>
            </c:numRef>
          </c:val>
        </c:ser>
        <c:axId val="65414484"/>
        <c:axId val="51859445"/>
      </c:barChart>
      <c:catAx>
        <c:axId val="65414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859445"/>
        <c:crosses val="autoZero"/>
        <c:auto val="1"/>
        <c:lblOffset val="100"/>
        <c:tickLblSkip val="1"/>
        <c:noMultiLvlLbl val="0"/>
      </c:cat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414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07"/>
          <c:w val="0.471"/>
          <c:h val="0.09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"/>
          <c:w val="0.872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</c:ser>
        <c:ser>
          <c:idx val="4"/>
          <c:order val="3"/>
          <c:tx>
            <c:v>2023</c:v>
          </c:tx>
          <c:spPr>
            <a:solidFill>
              <a:srgbClr val="FF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'2022 T10'!$E$62</c:f>
              <c:numCache/>
            </c:numRef>
          </c:val>
        </c:ser>
        <c:axId val="64081822"/>
        <c:axId val="39865487"/>
      </c:barChart>
      <c:catAx>
        <c:axId val="64081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865487"/>
        <c:crosses val="autoZero"/>
        <c:auto val="1"/>
        <c:lblOffset val="100"/>
        <c:tickLblSkip val="1"/>
        <c:noMultiLvlLbl val="0"/>
      </c:catAx>
      <c:valAx>
        <c:axId val="39865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081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90125"/>
          <c:w val="0.5047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JANUARY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38100</xdr:rowOff>
    </xdr:from>
    <xdr:to>
      <xdr:col>4</xdr:col>
      <xdr:colOff>19050</xdr:colOff>
      <xdr:row>80</xdr:row>
      <xdr:rowOff>152400</xdr:rowOff>
    </xdr:to>
    <xdr:graphicFrame>
      <xdr:nvGraphicFramePr>
        <xdr:cNvPr id="1" name="Chart 1"/>
        <xdr:cNvGraphicFramePr/>
      </xdr:nvGraphicFramePr>
      <xdr:xfrm>
        <a:off x="0" y="8562975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64</xdr:row>
      <xdr:rowOff>47625</xdr:rowOff>
    </xdr:from>
    <xdr:to>
      <xdr:col>7</xdr:col>
      <xdr:colOff>1190625</xdr:colOff>
      <xdr:row>80</xdr:row>
      <xdr:rowOff>152400</xdr:rowOff>
    </xdr:to>
    <xdr:graphicFrame>
      <xdr:nvGraphicFramePr>
        <xdr:cNvPr id="2" name="Chart 2"/>
        <xdr:cNvGraphicFramePr/>
      </xdr:nvGraphicFramePr>
      <xdr:xfrm>
        <a:off x="4048125" y="8572500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82</xdr:row>
      <xdr:rowOff>0</xdr:rowOff>
    </xdr:from>
    <xdr:to>
      <xdr:col>8</xdr:col>
      <xdr:colOff>0</xdr:colOff>
      <xdr:row>98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439525"/>
          <a:ext cx="811530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15" zoomScaleNormal="115" zoomScalePageLayoutView="0" workbookViewId="0" topLeftCell="A1">
      <selection activeCell="G10" sqref="G10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5.5">
      <c r="A10" s="251"/>
      <c r="B10" s="244" t="s">
        <v>94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101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95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96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97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98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99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100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102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103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83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45" zoomScaleNormal="145" zoomScalePageLayoutView="0" workbookViewId="0" topLeftCell="A4">
      <selection activeCell="A22" sqref="A22:IV23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57" t="s">
        <v>64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59" t="s">
        <v>49</v>
      </c>
      <c r="B3" s="359" t="s">
        <v>50</v>
      </c>
      <c r="C3" s="359"/>
      <c r="D3" s="359"/>
      <c r="E3" s="359" t="s">
        <v>51</v>
      </c>
      <c r="F3" s="359"/>
      <c r="G3" s="359"/>
      <c r="H3" s="358" t="s">
        <v>52</v>
      </c>
      <c r="I3" s="358"/>
      <c r="J3" s="358" t="s">
        <v>53</v>
      </c>
      <c r="K3" s="358"/>
      <c r="L3" s="103" t="s">
        <v>93</v>
      </c>
      <c r="M3" s="358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59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58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 aca="true" t="shared" si="4" ref="H19:H24"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 t="shared" si="4"/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 t="shared" si="4"/>
        <v>4369.6560979999995</v>
      </c>
      <c r="I21" s="96">
        <f>+H21/L21</f>
        <v>23.553075659295462</v>
      </c>
      <c r="J21" s="85"/>
      <c r="K21" s="85"/>
      <c r="L21" s="94">
        <v>185.5238</v>
      </c>
      <c r="M21" s="325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87">
        <v>2021</v>
      </c>
      <c r="B22" s="389">
        <v>26749.25773</v>
      </c>
      <c r="C22" s="390">
        <v>63222.485357000005</v>
      </c>
      <c r="D22" s="99">
        <f>+C22/L22</f>
        <v>318.04227577007276</v>
      </c>
      <c r="E22" s="391">
        <v>56176.253699999994</v>
      </c>
      <c r="F22" s="391">
        <v>25080.017695</v>
      </c>
      <c r="G22" s="392">
        <f>+F22/L22</f>
        <v>126.16564912040955</v>
      </c>
      <c r="H22" s="97">
        <f t="shared" si="4"/>
        <v>38142.46766200001</v>
      </c>
      <c r="I22" s="393">
        <f>+H22/L22</f>
        <v>191.8766266496632</v>
      </c>
      <c r="J22" s="86"/>
      <c r="K22" s="86"/>
      <c r="L22" s="394">
        <v>198.78641983654532</v>
      </c>
      <c r="M22" s="93">
        <f>63.222/2445.5*100</f>
        <v>2.5852381925986507</v>
      </c>
    </row>
    <row r="23" spans="1:13" s="104" customFormat="1" ht="13.5">
      <c r="A23" s="87">
        <v>2022</v>
      </c>
      <c r="B23" s="389">
        <v>25729.91779</v>
      </c>
      <c r="C23" s="390">
        <v>97242.84000499999</v>
      </c>
      <c r="D23" s="99">
        <v>302.180355898014</v>
      </c>
      <c r="E23" s="395">
        <v>41736.69885</v>
      </c>
      <c r="F23" s="395">
        <v>21664.17126</v>
      </c>
      <c r="G23" s="392">
        <v>70.33268232843811</v>
      </c>
      <c r="H23" s="97">
        <f t="shared" si="4"/>
        <v>75578.66874499999</v>
      </c>
      <c r="I23" s="393">
        <f>+D23-G23</f>
        <v>231.84767356957587</v>
      </c>
      <c r="J23" s="396" t="e">
        <f>+(J22-J21)/J21*100</f>
        <v>#DIV/0!</v>
      </c>
      <c r="K23" s="396" t="e">
        <f>+(K22-K21)/K21*100</f>
        <v>#DIV/0!</v>
      </c>
      <c r="L23" s="397">
        <v>323.3114726750563</v>
      </c>
      <c r="M23" s="93"/>
    </row>
    <row r="24" spans="1:13" s="104" customFormat="1" ht="13.5">
      <c r="A24" s="135" t="s">
        <v>161</v>
      </c>
      <c r="B24" s="221">
        <v>2033.5558600000004</v>
      </c>
      <c r="C24" s="222">
        <v>8639.111283</v>
      </c>
      <c r="D24" s="381">
        <v>23.837109251757152</v>
      </c>
      <c r="E24" s="318">
        <v>2808.19166</v>
      </c>
      <c r="F24" s="318">
        <v>1517.721472</v>
      </c>
      <c r="G24" s="380">
        <v>4.187709980422726</v>
      </c>
      <c r="H24" s="136">
        <f>+C24-F24</f>
        <v>7121.389811</v>
      </c>
      <c r="I24" s="297">
        <f>+D24-G24</f>
        <v>19.649399271334424</v>
      </c>
      <c r="J24" s="298" t="e">
        <f>+(J23-J22)/J22*100</f>
        <v>#DIV/0!</v>
      </c>
      <c r="K24" s="298" t="e">
        <f>+(K23-K22)/K22*100</f>
        <v>#DIV/0!</v>
      </c>
      <c r="L24" s="319">
        <v>324.311472675056</v>
      </c>
      <c r="M24" s="197"/>
    </row>
    <row r="25" spans="1:12" s="104" customFormat="1" ht="1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">
      <c r="A26" s="255" t="s">
        <v>104</v>
      </c>
      <c r="B26" s="83"/>
      <c r="C26" s="83"/>
      <c r="D26" s="83"/>
      <c r="E26" s="352"/>
      <c r="F26" s="83"/>
      <c r="G26" s="83"/>
      <c r="H26" s="83"/>
      <c r="I26" s="83"/>
      <c r="J26" s="83"/>
      <c r="K26" s="83"/>
      <c r="L26" s="83"/>
    </row>
    <row r="27" spans="5:13" s="104" customFormat="1" ht="13.5">
      <c r="E27" s="82"/>
      <c r="F27" s="81"/>
      <c r="G27" s="81"/>
      <c r="M27" s="64"/>
    </row>
    <row r="28" spans="1:22" ht="13.5">
      <c r="A28" s="104"/>
      <c r="B28" s="208"/>
      <c r="C28" s="329"/>
      <c r="D28" s="208"/>
      <c r="E28" s="209"/>
      <c r="F28" s="207"/>
      <c r="G28" s="207"/>
      <c r="H28" s="104"/>
      <c r="I28" s="328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04"/>
      <c r="D29" s="104"/>
      <c r="E29" s="209"/>
      <c r="F29" s="104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45" zoomScaleNormal="145" zoomScalePageLayoutView="0" workbookViewId="0" topLeftCell="A37">
      <selection activeCell="M51" sqref="M5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3" width="8.7109375" style="28" customWidth="1"/>
    <col min="14" max="14" width="10.00390625" style="138" customWidth="1"/>
    <col min="15" max="15" width="10.00390625" style="0" customWidth="1"/>
    <col min="16" max="16" width="10.57421875" style="0" bestFit="1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166</v>
      </c>
      <c r="L2" s="115" t="s">
        <v>165</v>
      </c>
      <c r="M2" s="115" t="s">
        <v>162</v>
      </c>
      <c r="N2" s="335" t="s">
        <v>163</v>
      </c>
      <c r="O2" s="188" t="s">
        <v>164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372.266</v>
      </c>
      <c r="L3" s="189">
        <v>486.10970000000003</v>
      </c>
      <c r="M3" s="189">
        <v>435.998</v>
      </c>
      <c r="N3" s="336">
        <v>17.120016332407463</v>
      </c>
      <c r="O3" s="173">
        <v>-10.30872249617731</v>
      </c>
      <c r="P3" s="174">
        <v>15.525934579550743</v>
      </c>
      <c r="Q3" s="324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2675.079</v>
      </c>
      <c r="L4" s="189">
        <v>996.671</v>
      </c>
      <c r="M4" s="189">
        <v>1513.099</v>
      </c>
      <c r="N4" s="336">
        <v>-43.437221854008804</v>
      </c>
      <c r="O4" s="173">
        <v>51.81529311076572</v>
      </c>
      <c r="P4" s="174">
        <v>53.881614333973204</v>
      </c>
      <c r="Q4" s="324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204.469</v>
      </c>
      <c r="L5" s="189">
        <v>153.79739999999998</v>
      </c>
      <c r="M5" s="189">
        <v>192.981</v>
      </c>
      <c r="N5" s="336">
        <v>-5.618455609407783</v>
      </c>
      <c r="O5" s="173">
        <v>25.47741379243083</v>
      </c>
      <c r="P5" s="174">
        <v>6.87207368175148</v>
      </c>
      <c r="Q5" s="324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804.5165</v>
      </c>
      <c r="L6" s="189">
        <v>654.8920700000001</v>
      </c>
      <c r="M6" s="189">
        <v>384.82556</v>
      </c>
      <c r="N6" s="336">
        <v>-52.16685301047275</v>
      </c>
      <c r="O6" s="173">
        <v>-41.23832343854768</v>
      </c>
      <c r="P6" s="174">
        <v>13.703678615725254</v>
      </c>
      <c r="Q6" s="324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650.377</v>
      </c>
      <c r="L7" s="189">
        <v>712.1884099999999</v>
      </c>
      <c r="M7" s="189">
        <v>85.25873</v>
      </c>
      <c r="N7" s="336">
        <v>-86.89087559984439</v>
      </c>
      <c r="O7" s="173">
        <v>-88.02862714376381</v>
      </c>
      <c r="P7" s="174">
        <v>3.0360723313308324</v>
      </c>
      <c r="Q7" s="324"/>
      <c r="S7" s="178"/>
      <c r="T7" s="178"/>
    </row>
    <row r="8" spans="1:20" ht="15.75">
      <c r="A8" s="5" t="s">
        <v>117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10.808399999999999</v>
      </c>
      <c r="L8" s="189">
        <v>11.669</v>
      </c>
      <c r="M8" s="189">
        <v>12.529</v>
      </c>
      <c r="N8" s="336">
        <v>15.919099959290934</v>
      </c>
      <c r="O8" s="173">
        <v>7.369954580512464</v>
      </c>
      <c r="P8" s="174">
        <v>0.44615900611285203</v>
      </c>
      <c r="Q8" s="324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239.68275999999997</v>
      </c>
      <c r="L9" s="189">
        <v>325.37501000000003</v>
      </c>
      <c r="M9" s="189">
        <v>183.50036999999998</v>
      </c>
      <c r="N9" s="336">
        <v>-23.44031335420203</v>
      </c>
      <c r="O9" s="173">
        <v>-43.603422401738854</v>
      </c>
      <c r="P9" s="174">
        <v>6.5344674515556385</v>
      </c>
      <c r="Q9" s="324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4957.19866</v>
      </c>
      <c r="L10" s="195">
        <v>3340.70259</v>
      </c>
      <c r="M10" s="195">
        <v>2808.19166</v>
      </c>
      <c r="N10" s="337">
        <v>-43.351238217271685</v>
      </c>
      <c r="O10" s="175">
        <v>-15.940087920247937</v>
      </c>
      <c r="P10" s="176">
        <v>100</v>
      </c>
      <c r="Q10" s="324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4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4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166</v>
      </c>
      <c r="L13" s="115" t="s">
        <v>165</v>
      </c>
      <c r="M13" s="115" t="s">
        <v>162</v>
      </c>
      <c r="N13" s="335" t="s">
        <v>114</v>
      </c>
      <c r="O13" s="188" t="s">
        <v>113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204.891547</v>
      </c>
      <c r="L14" s="190">
        <v>314.011996</v>
      </c>
      <c r="M14" s="190">
        <v>195.711674</v>
      </c>
      <c r="N14" s="336">
        <v>-4.4803571130242945</v>
      </c>
      <c r="O14" s="173">
        <v>-37.673822499443624</v>
      </c>
      <c r="P14" s="174">
        <v>12.895098185709793</v>
      </c>
      <c r="Q14" s="324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1011.992087</v>
      </c>
      <c r="L15" s="190">
        <v>385.276898</v>
      </c>
      <c r="M15" s="190">
        <v>517.015816</v>
      </c>
      <c r="N15" s="336">
        <v>-48.91108115947156</v>
      </c>
      <c r="O15" s="173">
        <v>34.193308418923145</v>
      </c>
      <c r="P15" s="174">
        <v>34.065263326524246</v>
      </c>
      <c r="Q15" s="324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143.010389</v>
      </c>
      <c r="L16" s="190">
        <v>98.097234</v>
      </c>
      <c r="M16" s="190">
        <v>92.821383</v>
      </c>
      <c r="N16" s="336">
        <v>-35.09465735387938</v>
      </c>
      <c r="O16" s="173">
        <v>-5.378185280942787</v>
      </c>
      <c r="P16" s="174">
        <v>6.115837768156712</v>
      </c>
      <c r="Q16" s="324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688.087038</v>
      </c>
      <c r="L17" s="190">
        <v>328.427161</v>
      </c>
      <c r="M17" s="190">
        <v>347.984685</v>
      </c>
      <c r="N17" s="336">
        <v>-49.42722856523276</v>
      </c>
      <c r="O17" s="173">
        <v>5.954904564059487</v>
      </c>
      <c r="P17" s="174">
        <v>22.928099221093447</v>
      </c>
      <c r="Q17" s="324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194.778176</v>
      </c>
      <c r="L18" s="190">
        <v>332.781217</v>
      </c>
      <c r="M18" s="190">
        <v>93.080304</v>
      </c>
      <c r="N18" s="336">
        <v>-52.21214927076841</v>
      </c>
      <c r="O18" s="173">
        <v>-72.02958002284126</v>
      </c>
      <c r="P18" s="174">
        <v>6.132897617725738</v>
      </c>
      <c r="Q18" s="324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16.156225</v>
      </c>
      <c r="L19" s="190">
        <v>25.024314</v>
      </c>
      <c r="M19" s="190">
        <v>26.941056</v>
      </c>
      <c r="N19" s="336">
        <v>66.75340928960819</v>
      </c>
      <c r="O19" s="173">
        <v>7.659518658533454</v>
      </c>
      <c r="P19" s="174">
        <v>1.775098823929665</v>
      </c>
      <c r="Q19" s="324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70.447145</v>
      </c>
      <c r="L20" s="190">
        <v>300.863399</v>
      </c>
      <c r="M20" s="190">
        <v>244.166554</v>
      </c>
      <c r="N20" s="336">
        <v>246.5953858030726</v>
      </c>
      <c r="O20" s="173">
        <v>-18.844713311239307</v>
      </c>
      <c r="P20" s="174">
        <v>16.087705056860393</v>
      </c>
      <c r="Q20" s="324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2329.362607</v>
      </c>
      <c r="L21" s="194">
        <v>1784.482219</v>
      </c>
      <c r="M21" s="194">
        <v>1517.721472</v>
      </c>
      <c r="N21" s="337">
        <v>-34.843915350960216</v>
      </c>
      <c r="O21" s="175">
        <v>-14.948915946581367</v>
      </c>
      <c r="P21" s="176">
        <v>100</v>
      </c>
      <c r="Q21" s="324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41"/>
      <c r="K22" s="123"/>
      <c r="L22" s="123"/>
      <c r="M22" s="123"/>
      <c r="N22" s="118"/>
      <c r="O22" s="141"/>
      <c r="P22" s="141">
        <v>0</v>
      </c>
      <c r="Q22" s="324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4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118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166</v>
      </c>
      <c r="L24" s="115" t="s">
        <v>165</v>
      </c>
      <c r="M24" s="115" t="s">
        <v>162</v>
      </c>
      <c r="N24" s="335" t="s">
        <v>114</v>
      </c>
      <c r="O24" s="188" t="s">
        <v>113</v>
      </c>
      <c r="P24" s="188" t="s">
        <v>6</v>
      </c>
      <c r="Q24" s="324"/>
      <c r="S24" s="178"/>
      <c r="T24" s="178"/>
    </row>
    <row r="25" spans="1:20" ht="15.75">
      <c r="A25" s="5" t="s">
        <v>117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4"/>
      <c r="S25" s="178"/>
      <c r="T25" s="178"/>
    </row>
    <row r="26" spans="1:20" ht="15.75">
      <c r="A26" s="5" t="s">
        <v>153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286.34131999999994</v>
      </c>
      <c r="L26" s="192">
        <v>441.90068999999994</v>
      </c>
      <c r="M26" s="192">
        <v>217.49586999999997</v>
      </c>
      <c r="N26" s="336">
        <v>-24.04314193983599</v>
      </c>
      <c r="O26" s="173">
        <v>-50.78173107174827</v>
      </c>
      <c r="P26" s="142">
        <v>10.69534770488183</v>
      </c>
      <c r="Q26" s="324"/>
      <c r="S26" s="178"/>
      <c r="T26" s="178"/>
    </row>
    <row r="27" spans="1:20" ht="15.75">
      <c r="A27" s="5" t="s">
        <v>115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32.80968</v>
      </c>
      <c r="L27" s="192">
        <v>17.090549999999997</v>
      </c>
      <c r="M27" s="192">
        <v>12.658600000000002</v>
      </c>
      <c r="N27" s="336">
        <v>-61.41809368454676</v>
      </c>
      <c r="O27" s="173">
        <v>-25.932167191810656</v>
      </c>
      <c r="P27" s="142">
        <v>0.6224859739038592</v>
      </c>
      <c r="Q27" s="324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184.42882</v>
      </c>
      <c r="L28" s="192">
        <v>115.79457</v>
      </c>
      <c r="M28" s="192">
        <v>116.95006</v>
      </c>
      <c r="N28" s="336">
        <v>-36.587969277252874</v>
      </c>
      <c r="O28" s="173">
        <v>0.9978792615232306</v>
      </c>
      <c r="P28" s="142">
        <v>5.751012908000471</v>
      </c>
      <c r="Q28" s="324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6.943</v>
      </c>
      <c r="L29" s="192">
        <v>18.1902</v>
      </c>
      <c r="M29" s="192">
        <v>10.915149999999997</v>
      </c>
      <c r="N29" s="336">
        <v>57.210859858850604</v>
      </c>
      <c r="O29" s="173">
        <v>-39.99433761036164</v>
      </c>
      <c r="P29" s="142">
        <v>0.5367519139602093</v>
      </c>
      <c r="Q29" s="324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161.82944999999998</v>
      </c>
      <c r="L30" s="192">
        <v>134.87606</v>
      </c>
      <c r="M30" s="192">
        <v>261.36782999999997</v>
      </c>
      <c r="N30" s="336">
        <v>61.508198909407405</v>
      </c>
      <c r="O30" s="173">
        <v>93.78370779810737</v>
      </c>
      <c r="P30" s="142">
        <v>12.852748977350439</v>
      </c>
      <c r="Q30" s="324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4.725</v>
      </c>
      <c r="L31" s="192">
        <v>0</v>
      </c>
      <c r="M31" s="192">
        <v>4.5646</v>
      </c>
      <c r="N31" s="336">
        <v>-3.394708994708978</v>
      </c>
      <c r="O31" s="173"/>
      <c r="P31" s="142">
        <v>0.2244639594016365</v>
      </c>
      <c r="Q31" s="324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0</v>
      </c>
      <c r="L32" s="192">
        <v>0.043</v>
      </c>
      <c r="M32" s="192">
        <v>0.0365</v>
      </c>
      <c r="N32" s="336"/>
      <c r="O32" s="173">
        <v>-15.11627906976744</v>
      </c>
      <c r="P32" s="142">
        <v>0.0017948855361170158</v>
      </c>
      <c r="Q32" s="324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15.37041</v>
      </c>
      <c r="L33" s="192">
        <v>15.042</v>
      </c>
      <c r="M33" s="192">
        <v>28.316</v>
      </c>
      <c r="N33" s="336">
        <v>84.22410332580587</v>
      </c>
      <c r="O33" s="173">
        <v>88.24624385055179</v>
      </c>
      <c r="P33" s="142">
        <v>1.3924377764572444</v>
      </c>
      <c r="Q33" s="324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1128.78335</v>
      </c>
      <c r="L34" s="192">
        <v>1537.7765100000001</v>
      </c>
      <c r="M34" s="192">
        <v>1353.5207100000002</v>
      </c>
      <c r="N34" s="336">
        <v>19.909698349111927</v>
      </c>
      <c r="O34" s="173">
        <v>-11.981962190331538</v>
      </c>
      <c r="P34" s="142">
        <v>66.55930808805026</v>
      </c>
      <c r="Q34" s="324"/>
      <c r="S34" s="178"/>
      <c r="T34" s="178"/>
    </row>
    <row r="35" spans="1:20" ht="15.75">
      <c r="A35" s="21" t="s">
        <v>116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103.40163000000001</v>
      </c>
      <c r="L35" s="192">
        <v>33.14893</v>
      </c>
      <c r="M35" s="192">
        <v>27.73054000000001</v>
      </c>
      <c r="N35" s="336">
        <v>-73.1817187021133</v>
      </c>
      <c r="O35" s="173">
        <v>-16.345595468692327</v>
      </c>
      <c r="P35" s="142">
        <v>1.3636478124579279</v>
      </c>
      <c r="Q35" s="324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1924.63266</v>
      </c>
      <c r="L36" s="256">
        <v>2313.86251</v>
      </c>
      <c r="M36" s="256">
        <v>2033.5558600000004</v>
      </c>
      <c r="N36" s="337">
        <v>5.659428017812003</v>
      </c>
      <c r="O36" s="175">
        <v>-12.11423102230908</v>
      </c>
      <c r="P36" s="143">
        <v>100</v>
      </c>
      <c r="Q36" s="324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4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4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118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166</v>
      </c>
      <c r="L39" s="115" t="s">
        <v>165</v>
      </c>
      <c r="M39" s="115" t="s">
        <v>162</v>
      </c>
      <c r="N39" s="335" t="s">
        <v>114</v>
      </c>
      <c r="O39" s="188" t="s">
        <v>113</v>
      </c>
      <c r="P39" s="188" t="s">
        <v>6</v>
      </c>
      <c r="Q39" s="324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168.087816</v>
      </c>
      <c r="L40" s="191">
        <v>358.257675</v>
      </c>
      <c r="M40" s="191">
        <v>799.910207</v>
      </c>
      <c r="N40" s="336">
        <v>375.88827437676986</v>
      </c>
      <c r="O40" s="173">
        <v>123.27789823344328</v>
      </c>
      <c r="P40" s="174">
        <v>9.25917239397135</v>
      </c>
      <c r="Q40" s="324"/>
      <c r="S40" s="178"/>
      <c r="T40" s="178"/>
    </row>
    <row r="41" spans="1:20" ht="15.75">
      <c r="A41" s="5" t="s">
        <v>153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494.078207</v>
      </c>
      <c r="L41" s="191">
        <v>694.21768</v>
      </c>
      <c r="M41" s="191">
        <v>631.203843</v>
      </c>
      <c r="N41" s="336">
        <v>27.753832097273616</v>
      </c>
      <c r="O41" s="173">
        <v>-9.07695652464512</v>
      </c>
      <c r="P41" s="174">
        <v>7.30635157162612</v>
      </c>
      <c r="Q41" s="324"/>
      <c r="S41" s="178"/>
      <c r="T41" s="178"/>
    </row>
    <row r="42" spans="1:20" ht="15.75">
      <c r="A42" s="5" t="s">
        <v>115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132.738222</v>
      </c>
      <c r="L42" s="191">
        <v>96.263158</v>
      </c>
      <c r="M42" s="191">
        <v>134.692514</v>
      </c>
      <c r="N42" s="336">
        <v>1.4722903249374404</v>
      </c>
      <c r="O42" s="173">
        <v>39.92114615645581</v>
      </c>
      <c r="P42" s="174">
        <v>1.5591015046310057</v>
      </c>
      <c r="Q42" s="324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473.168303</v>
      </c>
      <c r="L43" s="191">
        <v>432.51027</v>
      </c>
      <c r="M43" s="191">
        <v>507.4739</v>
      </c>
      <c r="N43" s="336">
        <v>7.250189157324013</v>
      </c>
      <c r="O43" s="173">
        <v>17.33221964879586</v>
      </c>
      <c r="P43" s="174">
        <v>5.874144728273204</v>
      </c>
      <c r="Q43" s="324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85.668175</v>
      </c>
      <c r="L44" s="191">
        <v>141.201042</v>
      </c>
      <c r="M44" s="191">
        <v>188.009557</v>
      </c>
      <c r="N44" s="336">
        <v>119.46254487153485</v>
      </c>
      <c r="O44" s="173">
        <v>33.15026173815346</v>
      </c>
      <c r="P44" s="174">
        <v>2.1762603911581078</v>
      </c>
      <c r="Q44" s="324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167.763101</v>
      </c>
      <c r="L45" s="191">
        <v>160.60639</v>
      </c>
      <c r="M45" s="191">
        <v>469.913967</v>
      </c>
      <c r="N45" s="336">
        <v>180.10567532368157</v>
      </c>
      <c r="O45" s="173">
        <v>192.587341636905</v>
      </c>
      <c r="P45" s="174">
        <v>5.439378561133879</v>
      </c>
      <c r="Q45" s="324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23.135553</v>
      </c>
      <c r="L46" s="191">
        <v>0</v>
      </c>
      <c r="M46" s="191">
        <v>62.85968</v>
      </c>
      <c r="N46" s="336">
        <v>171.7016532952551</v>
      </c>
      <c r="O46" s="173"/>
      <c r="P46" s="174">
        <v>0.7276174358778659</v>
      </c>
      <c r="Q46" s="324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0</v>
      </c>
      <c r="L47" s="191">
        <v>0.207871</v>
      </c>
      <c r="M47" s="191">
        <v>14.864402</v>
      </c>
      <c r="N47" s="336"/>
      <c r="O47" s="173">
        <v>7050.781975359718</v>
      </c>
      <c r="P47" s="174">
        <v>0.17205938797489617</v>
      </c>
      <c r="Q47" s="324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13.77275</v>
      </c>
      <c r="L48" s="191">
        <v>7.992423</v>
      </c>
      <c r="M48" s="191">
        <v>26.573613</v>
      </c>
      <c r="N48" s="336">
        <v>92.94340636401591</v>
      </c>
      <c r="O48" s="173">
        <v>232.48506741947975</v>
      </c>
      <c r="P48" s="174">
        <v>0.3075966048995274</v>
      </c>
      <c r="Q48" s="324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1994.01973</v>
      </c>
      <c r="L49" s="191">
        <v>3530.312579</v>
      </c>
      <c r="M49" s="191">
        <v>5701.666234</v>
      </c>
      <c r="N49" s="336">
        <v>185.9383058361213</v>
      </c>
      <c r="O49" s="173">
        <v>61.5059886740981</v>
      </c>
      <c r="P49" s="174">
        <v>65.99829597310213</v>
      </c>
      <c r="Q49" s="324"/>
      <c r="S49" s="178"/>
      <c r="T49" s="178"/>
    </row>
    <row r="50" spans="1:20" ht="15.75">
      <c r="A50" s="21" t="s">
        <v>116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128.852945</v>
      </c>
      <c r="L50" s="191">
        <v>66.383059</v>
      </c>
      <c r="M50" s="191">
        <v>101.943366</v>
      </c>
      <c r="N50" s="336">
        <v>-20.883945648273702</v>
      </c>
      <c r="O50" s="173">
        <v>53.56834640597082</v>
      </c>
      <c r="P50" s="174">
        <v>1.1800214473519244</v>
      </c>
      <c r="Q50" s="324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3681.284802</v>
      </c>
      <c r="L51" s="193">
        <v>5487.952147</v>
      </c>
      <c r="M51" s="193">
        <v>8639.111283</v>
      </c>
      <c r="N51" s="337">
        <v>134.6765259321004</v>
      </c>
      <c r="O51" s="175">
        <v>57.419581140527754</v>
      </c>
      <c r="P51" s="176">
        <v>100</v>
      </c>
      <c r="Q51" s="324"/>
      <c r="R51"/>
      <c r="S51" s="178"/>
      <c r="T51" s="178"/>
    </row>
    <row r="52" spans="1:16" ht="14.2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151</v>
      </c>
      <c r="B53" s="29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16" ht="13.5">
      <c r="A56" s="140" t="s">
        <v>91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154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80"/>
  <sheetViews>
    <sheetView zoomScale="160" zoomScaleNormal="160" zoomScalePageLayoutView="0" workbookViewId="0" topLeftCell="AQ1">
      <selection activeCell="AY1" sqref="AY1:BA16384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28125" style="28" bestFit="1" customWidth="1"/>
    <col min="37" max="48" width="8.7109375" style="28" customWidth="1"/>
    <col min="49" max="49" width="9.28125" style="28" customWidth="1"/>
    <col min="50" max="50" width="8.7109375" style="28" customWidth="1"/>
    <col min="51" max="51" width="10.00390625" style="138" customWidth="1"/>
    <col min="52" max="52" width="10.00390625" style="0" customWidth="1"/>
    <col min="53" max="53" width="10.57421875" style="0" bestFit="1" customWidth="1"/>
    <col min="54" max="54" width="8.8515625" style="44" customWidth="1"/>
    <col min="55" max="55" width="9.7109375" style="44" bestFit="1" customWidth="1"/>
    <col min="56" max="56" width="11.140625" style="44" bestFit="1" customWidth="1"/>
    <col min="57" max="57" width="8.8515625" style="44" customWidth="1"/>
  </cols>
  <sheetData>
    <row r="1" spans="1:53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26"/>
      <c r="AZ1" s="140"/>
      <c r="BA1" s="140"/>
    </row>
    <row r="2" spans="1:5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87</v>
      </c>
      <c r="G2" s="213" t="s">
        <v>88</v>
      </c>
      <c r="H2" s="127">
        <v>2020</v>
      </c>
      <c r="I2" s="115" t="s">
        <v>139</v>
      </c>
      <c r="J2" s="115" t="s">
        <v>140</v>
      </c>
      <c r="K2" s="115" t="s">
        <v>141</v>
      </c>
      <c r="L2" s="115" t="s">
        <v>142</v>
      </c>
      <c r="M2" s="115" t="s">
        <v>143</v>
      </c>
      <c r="N2" s="115" t="s">
        <v>144</v>
      </c>
      <c r="O2" s="115" t="s">
        <v>145</v>
      </c>
      <c r="P2" s="115" t="s">
        <v>146</v>
      </c>
      <c r="Q2" s="115" t="s">
        <v>147</v>
      </c>
      <c r="R2" s="115" t="s">
        <v>148</v>
      </c>
      <c r="S2" s="115" t="s">
        <v>149</v>
      </c>
      <c r="T2" s="115" t="s">
        <v>150</v>
      </c>
      <c r="U2" s="223">
        <v>2020</v>
      </c>
      <c r="V2" s="223" t="s">
        <v>159</v>
      </c>
      <c r="W2" s="115" t="s">
        <v>127</v>
      </c>
      <c r="X2" s="115" t="s">
        <v>128</v>
      </c>
      <c r="Y2" s="115" t="s">
        <v>129</v>
      </c>
      <c r="Z2" s="115" t="s">
        <v>130</v>
      </c>
      <c r="AA2" s="115" t="s">
        <v>131</v>
      </c>
      <c r="AB2" s="115" t="s">
        <v>132</v>
      </c>
      <c r="AC2" s="115" t="s">
        <v>133</v>
      </c>
      <c r="AD2" s="115" t="s">
        <v>134</v>
      </c>
      <c r="AE2" s="115" t="s">
        <v>135</v>
      </c>
      <c r="AF2" s="115" t="s">
        <v>136</v>
      </c>
      <c r="AG2" s="115" t="s">
        <v>137</v>
      </c>
      <c r="AH2" s="115" t="s">
        <v>138</v>
      </c>
      <c r="AI2" s="223">
        <v>2021</v>
      </c>
      <c r="AJ2" s="223" t="s">
        <v>160</v>
      </c>
      <c r="AK2" s="115" t="s">
        <v>126</v>
      </c>
      <c r="AL2" s="115" t="s">
        <v>125</v>
      </c>
      <c r="AM2" s="115" t="s">
        <v>124</v>
      </c>
      <c r="AN2" s="115" t="s">
        <v>123</v>
      </c>
      <c r="AO2" s="115" t="s">
        <v>122</v>
      </c>
      <c r="AP2" s="115" t="s">
        <v>158</v>
      </c>
      <c r="AQ2" s="115" t="s">
        <v>121</v>
      </c>
      <c r="AR2" s="115" t="s">
        <v>120</v>
      </c>
      <c r="AS2" s="115" t="s">
        <v>152</v>
      </c>
      <c r="AT2" s="115" t="s">
        <v>157</v>
      </c>
      <c r="AU2" s="115" t="s">
        <v>155</v>
      </c>
      <c r="AV2" s="115" t="s">
        <v>156</v>
      </c>
      <c r="AW2" s="223">
        <v>2022</v>
      </c>
      <c r="AX2" s="115" t="s">
        <v>162</v>
      </c>
      <c r="AY2" s="335" t="s">
        <v>163</v>
      </c>
      <c r="AZ2" s="188" t="s">
        <v>164</v>
      </c>
      <c r="BA2" s="188" t="s">
        <v>6</v>
      </c>
      <c r="BD2"/>
      <c r="BE2"/>
    </row>
    <row r="3" spans="1:56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SUM(W3:AH3)</f>
        <v>7513.87035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189">
        <v>435.998</v>
      </c>
      <c r="AY3" s="336">
        <f>+(AX3-W3)/W3*100</f>
        <v>17.120016332407463</v>
      </c>
      <c r="AZ3" s="173">
        <f>+(AX3-AK3)/AK3*100</f>
        <v>-10.30872249617731</v>
      </c>
      <c r="BA3" s="174">
        <f>+AX3/AX$10*100</f>
        <v>15.525934579550743</v>
      </c>
      <c r="BB3" s="230"/>
      <c r="BC3" s="356"/>
      <c r="BD3" s="232"/>
    </row>
    <row r="4" spans="1:61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10">SUM(W4:AH4)</f>
        <v>25071.350500000004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189">
        <v>1513.099</v>
      </c>
      <c r="AY4" s="336">
        <f aca="true" t="shared" si="5" ref="AY4:AY10">+(AX4-W4)/W4*100</f>
        <v>-43.437221854008804</v>
      </c>
      <c r="AZ4" s="173">
        <f aca="true" t="shared" si="6" ref="AZ4:AZ10">+(AX4-AK4)/AK4*100</f>
        <v>51.81529311076572</v>
      </c>
      <c r="BA4" s="174">
        <f aca="true" t="shared" si="7" ref="BA4:BA10">+AX4/AX$10*100</f>
        <v>53.881614333973204</v>
      </c>
      <c r="BB4" s="230"/>
      <c r="BC4" s="356"/>
      <c r="BD4" s="232"/>
      <c r="BH4" s="326"/>
      <c r="BI4" s="1"/>
    </row>
    <row r="5" spans="1:61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2187.5960099999998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189">
        <v>192.981</v>
      </c>
      <c r="AY5" s="336">
        <f t="shared" si="5"/>
        <v>-5.618455609407783</v>
      </c>
      <c r="AZ5" s="173">
        <f t="shared" si="6"/>
        <v>25.47741379243083</v>
      </c>
      <c r="BA5" s="174">
        <f t="shared" si="7"/>
        <v>6.87207368175148</v>
      </c>
      <c r="BB5" s="230"/>
      <c r="BC5" s="356"/>
      <c r="BD5" s="232"/>
      <c r="BH5" s="326"/>
      <c r="BI5" s="1"/>
    </row>
    <row r="6" spans="1:61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8758.08089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189">
        <v>384.82556</v>
      </c>
      <c r="AY6" s="336">
        <f t="shared" si="5"/>
        <v>-52.16685301047275</v>
      </c>
      <c r="AZ6" s="173">
        <f t="shared" si="6"/>
        <v>-41.23832343854768</v>
      </c>
      <c r="BA6" s="174">
        <f t="shared" si="7"/>
        <v>13.703678615725254</v>
      </c>
      <c r="BB6" s="230"/>
      <c r="BC6" s="356"/>
      <c r="BD6" s="232"/>
      <c r="BH6" s="326"/>
      <c r="BI6" s="1"/>
    </row>
    <row r="7" spans="1:61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10166.02306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189">
        <v>85.25873</v>
      </c>
      <c r="AY7" s="336">
        <f t="shared" si="5"/>
        <v>-86.89087559984439</v>
      </c>
      <c r="AZ7" s="173">
        <f t="shared" si="6"/>
        <v>-88.02862714376381</v>
      </c>
      <c r="BA7" s="174">
        <f t="shared" si="7"/>
        <v>3.0360723313308324</v>
      </c>
      <c r="BB7" s="230"/>
      <c r="BC7" s="356"/>
      <c r="BD7" s="232"/>
      <c r="BH7" s="326"/>
      <c r="BI7" s="1"/>
    </row>
    <row r="8" spans="1:61" ht="15.75">
      <c r="A8" s="5" t="s">
        <v>119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 t="shared" si="3"/>
        <v>142.64001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189">
        <v>12.529</v>
      </c>
      <c r="AY8" s="336">
        <f t="shared" si="5"/>
        <v>15.919099959290934</v>
      </c>
      <c r="AZ8" s="173">
        <f t="shared" si="6"/>
        <v>7.369954580512464</v>
      </c>
      <c r="BA8" s="174">
        <f t="shared" si="7"/>
        <v>0.44615900611285203</v>
      </c>
      <c r="BB8" s="230"/>
      <c r="BC8" s="356"/>
      <c r="BD8" s="232"/>
      <c r="BH8" s="326"/>
      <c r="BI8" s="1"/>
    </row>
    <row r="9" spans="1:61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2336.69288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189">
        <v>183.50036999999998</v>
      </c>
      <c r="AY9" s="336">
        <f t="shared" si="5"/>
        <v>-23.44031335420203</v>
      </c>
      <c r="AZ9" s="173">
        <f t="shared" si="6"/>
        <v>-43.603422401738854</v>
      </c>
      <c r="BA9" s="174">
        <f t="shared" si="7"/>
        <v>6.5344674515556385</v>
      </c>
      <c r="BB9" s="230"/>
      <c r="BC9" s="356"/>
      <c r="BD9" s="232"/>
      <c r="BH9" s="326"/>
      <c r="BI9" s="1"/>
    </row>
    <row r="10" spans="1:61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8" ref="J10:T10">SUM(J3:J9)</f>
        <v>5350.724299999999</v>
      </c>
      <c r="K10" s="195">
        <f t="shared" si="8"/>
        <v>8381.351779000002</v>
      </c>
      <c r="L10" s="195">
        <f t="shared" si="8"/>
        <v>8010.884650000001</v>
      </c>
      <c r="M10" s="195">
        <f t="shared" si="8"/>
        <v>8780.71968</v>
      </c>
      <c r="N10" s="195">
        <f t="shared" si="8"/>
        <v>11212.021709999999</v>
      </c>
      <c r="O10" s="195">
        <f t="shared" si="8"/>
        <v>9012.247449999999</v>
      </c>
      <c r="P10" s="195">
        <f t="shared" si="8"/>
        <v>4963.61507</v>
      </c>
      <c r="Q10" s="195">
        <f t="shared" si="8"/>
        <v>6046.82889</v>
      </c>
      <c r="R10" s="195">
        <f t="shared" si="8"/>
        <v>5122.32704</v>
      </c>
      <c r="S10" s="195">
        <f t="shared" si="8"/>
        <v>4579.036349999999</v>
      </c>
      <c r="T10" s="195">
        <f t="shared" si="8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9" ref="X10:AH10">SUM(X3:X9)</f>
        <v>2884.10102</v>
      </c>
      <c r="Y10" s="195">
        <f t="shared" si="9"/>
        <v>3699.48358</v>
      </c>
      <c r="Z10" s="195">
        <f t="shared" si="9"/>
        <v>3744.7529899999995</v>
      </c>
      <c r="AA10" s="195">
        <f t="shared" si="9"/>
        <v>4758.2103400000005</v>
      </c>
      <c r="AB10" s="195">
        <f t="shared" si="9"/>
        <v>4881.73198</v>
      </c>
      <c r="AC10" s="195">
        <f t="shared" si="9"/>
        <v>6291.35188</v>
      </c>
      <c r="AD10" s="195">
        <f t="shared" si="9"/>
        <v>6994.679590000001</v>
      </c>
      <c r="AE10" s="195">
        <f t="shared" si="9"/>
        <v>4255.50703</v>
      </c>
      <c r="AF10" s="195">
        <f t="shared" si="9"/>
        <v>5555.37882</v>
      </c>
      <c r="AG10" s="195">
        <f t="shared" si="9"/>
        <v>4224.06464</v>
      </c>
      <c r="AH10" s="195">
        <f t="shared" si="9"/>
        <v>3929.7931699999995</v>
      </c>
      <c r="AI10" s="228">
        <f t="shared" si="2"/>
        <v>56176.253699999994</v>
      </c>
      <c r="AJ10" s="228">
        <f t="shared" si="3"/>
        <v>56176.253699999994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195">
        <v>2808.19166</v>
      </c>
      <c r="AY10" s="337">
        <f t="shared" si="5"/>
        <v>-43.351238217271685</v>
      </c>
      <c r="AZ10" s="175">
        <f t="shared" si="6"/>
        <v>-15.940087920247937</v>
      </c>
      <c r="BA10" s="176">
        <f t="shared" si="7"/>
        <v>100</v>
      </c>
      <c r="BB10" s="230"/>
      <c r="BC10" s="356"/>
      <c r="BD10" s="232"/>
      <c r="BH10" s="326"/>
      <c r="BI10" s="1"/>
    </row>
    <row r="11" spans="1:61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16"/>
      <c r="AZ11" s="141"/>
      <c r="BA11" s="141"/>
      <c r="BD11" s="333"/>
      <c r="BE11"/>
      <c r="BH11" s="326"/>
      <c r="BI11" s="1"/>
    </row>
    <row r="12" spans="1:56" ht="14.2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17"/>
      <c r="AZ12" s="122"/>
      <c r="BA12" s="122"/>
      <c r="BD12" s="230"/>
    </row>
    <row r="13" spans="1:56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87</v>
      </c>
      <c r="G13" s="213" t="s">
        <v>88</v>
      </c>
      <c r="H13" s="127">
        <v>2020</v>
      </c>
      <c r="I13" s="115" t="s">
        <v>139</v>
      </c>
      <c r="J13" s="115" t="s">
        <v>140</v>
      </c>
      <c r="K13" s="115" t="s">
        <v>141</v>
      </c>
      <c r="L13" s="115" t="s">
        <v>142</v>
      </c>
      <c r="M13" s="115" t="s">
        <v>143</v>
      </c>
      <c r="N13" s="115" t="s">
        <v>144</v>
      </c>
      <c r="O13" s="115" t="s">
        <v>145</v>
      </c>
      <c r="P13" s="115" t="s">
        <v>146</v>
      </c>
      <c r="Q13" s="115" t="s">
        <v>147</v>
      </c>
      <c r="R13" s="115" t="s">
        <v>148</v>
      </c>
      <c r="S13" s="115" t="s">
        <v>149</v>
      </c>
      <c r="T13" s="115" t="s">
        <v>150</v>
      </c>
      <c r="U13" s="223">
        <v>2020</v>
      </c>
      <c r="V13" s="223" t="s">
        <v>159</v>
      </c>
      <c r="W13" s="115" t="s">
        <v>127</v>
      </c>
      <c r="X13" s="115" t="s">
        <v>128</v>
      </c>
      <c r="Y13" s="115" t="s">
        <v>129</v>
      </c>
      <c r="Z13" s="115" t="s">
        <v>130</v>
      </c>
      <c r="AA13" s="115" t="s">
        <v>131</v>
      </c>
      <c r="AB13" s="115" t="s">
        <v>132</v>
      </c>
      <c r="AC13" s="115" t="s">
        <v>133</v>
      </c>
      <c r="AD13" s="115" t="s">
        <v>134</v>
      </c>
      <c r="AE13" s="115" t="s">
        <v>135</v>
      </c>
      <c r="AF13" s="115" t="s">
        <v>136</v>
      </c>
      <c r="AG13" s="115" t="s">
        <v>137</v>
      </c>
      <c r="AH13" s="115" t="s">
        <v>138</v>
      </c>
      <c r="AI13" s="223">
        <v>2021</v>
      </c>
      <c r="AJ13" s="223" t="s">
        <v>160</v>
      </c>
      <c r="AK13" s="115" t="s">
        <v>126</v>
      </c>
      <c r="AL13" s="115" t="s">
        <v>125</v>
      </c>
      <c r="AM13" s="115" t="s">
        <v>124</v>
      </c>
      <c r="AN13" s="115" t="s">
        <v>123</v>
      </c>
      <c r="AO13" s="115" t="s">
        <v>122</v>
      </c>
      <c r="AP13" s="115" t="s">
        <v>158</v>
      </c>
      <c r="AQ13" s="115" t="s">
        <v>121</v>
      </c>
      <c r="AR13" s="115" t="s">
        <v>120</v>
      </c>
      <c r="AS13" s="115" t="s">
        <v>152</v>
      </c>
      <c r="AT13" s="115" t="s">
        <v>157</v>
      </c>
      <c r="AU13" s="115" t="s">
        <v>155</v>
      </c>
      <c r="AV13" s="115" t="s">
        <v>156</v>
      </c>
      <c r="AW13" s="223">
        <v>2022</v>
      </c>
      <c r="AX13" s="115" t="s">
        <v>162</v>
      </c>
      <c r="AY13" s="335" t="s">
        <v>114</v>
      </c>
      <c r="AZ13" s="188" t="s">
        <v>113</v>
      </c>
      <c r="BA13" s="188" t="s">
        <v>6</v>
      </c>
      <c r="BC13"/>
      <c r="BD13" s="230"/>
    </row>
    <row r="14" spans="1:56" ht="14.2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0" ref="U14:U21">SUM(I14:T14)</f>
        <v>6353.206005</v>
      </c>
      <c r="V14" s="224">
        <f aca="true" t="shared" si="11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2" ref="AI14:AI21">SUM(W14:AH14)</f>
        <v>4871.0541650000005</v>
      </c>
      <c r="AJ14" s="227">
        <f aca="true" t="shared" si="13" ref="AJ14:AJ21">SUM(W14:AH14)</f>
        <v>4871.0541650000005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190">
        <v>195.711674</v>
      </c>
      <c r="AY14" s="336">
        <f aca="true" t="shared" si="14" ref="AY14:AY21">+(AX14-W14)/W14*100</f>
        <v>-4.4803571130242945</v>
      </c>
      <c r="AZ14" s="173">
        <f aca="true" t="shared" si="15" ref="AZ14:AZ21">+(AX14-AK14)/AK14*100</f>
        <v>-37.673822499443624</v>
      </c>
      <c r="BA14" s="174">
        <f>+AX14/AX$21*100</f>
        <v>12.895098185709793</v>
      </c>
      <c r="BC14" s="333"/>
      <c r="BD14" s="230"/>
    </row>
    <row r="15" spans="1:56" ht="14.2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0"/>
        <v>10926.718608000001</v>
      </c>
      <c r="V15" s="224">
        <f t="shared" si="11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2"/>
        <v>9118.893338</v>
      </c>
      <c r="AJ15" s="227">
        <f t="shared" si="13"/>
        <v>9118.893338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16" ref="AW15:AW20">SUM(AK15:AV15)</f>
        <v>9955.459171</v>
      </c>
      <c r="AX15" s="190">
        <v>517.015816</v>
      </c>
      <c r="AY15" s="336">
        <f t="shared" si="14"/>
        <v>-48.91108115947156</v>
      </c>
      <c r="AZ15" s="173">
        <f t="shared" si="15"/>
        <v>34.193308418923145</v>
      </c>
      <c r="BA15" s="174">
        <f aca="true" t="shared" si="17" ref="BA15:BA21">+AX15/AX$21*100</f>
        <v>34.065263326524246</v>
      </c>
      <c r="BC15" s="333"/>
      <c r="BD15" s="230"/>
    </row>
    <row r="16" spans="1:56" ht="14.2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0"/>
        <v>1923.729326</v>
      </c>
      <c r="V16" s="224">
        <f t="shared" si="11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2"/>
        <v>1453.3193520000002</v>
      </c>
      <c r="AJ16" s="227">
        <f t="shared" si="13"/>
        <v>1453.3193520000002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16"/>
        <v>925.709063</v>
      </c>
      <c r="AX16" s="190">
        <v>92.821383</v>
      </c>
      <c r="AY16" s="336">
        <f t="shared" si="14"/>
        <v>-35.09465735387938</v>
      </c>
      <c r="AZ16" s="173">
        <f t="shared" si="15"/>
        <v>-5.378185280942787</v>
      </c>
      <c r="BA16" s="174">
        <f t="shared" si="17"/>
        <v>6.115837768156712</v>
      </c>
      <c r="BC16" s="333"/>
      <c r="BD16" s="230"/>
    </row>
    <row r="17" spans="1:56" ht="14.2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0"/>
        <v>10764.337708</v>
      </c>
      <c r="V17" s="224">
        <f t="shared" si="11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2"/>
        <v>4890.95896</v>
      </c>
      <c r="AJ17" s="227">
        <f t="shared" si="13"/>
        <v>4890.95896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16"/>
        <v>2671.9281590000005</v>
      </c>
      <c r="AX17" s="190">
        <v>347.984685</v>
      </c>
      <c r="AY17" s="336">
        <f t="shared" si="14"/>
        <v>-49.42722856523276</v>
      </c>
      <c r="AZ17" s="173">
        <f t="shared" si="15"/>
        <v>5.954904564059487</v>
      </c>
      <c r="BA17" s="174">
        <f t="shared" si="17"/>
        <v>22.928099221093447</v>
      </c>
      <c r="BC17" s="333"/>
      <c r="BD17" s="230"/>
    </row>
    <row r="18" spans="1:56" ht="14.2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0"/>
        <v>4658.603794</v>
      </c>
      <c r="V18" s="224">
        <f t="shared" si="11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2"/>
        <v>3401.368626</v>
      </c>
      <c r="AJ18" s="227">
        <f t="shared" si="13"/>
        <v>3401.368626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16"/>
        <v>2107.85096</v>
      </c>
      <c r="AX18" s="190">
        <v>93.080304</v>
      </c>
      <c r="AY18" s="336">
        <f t="shared" si="14"/>
        <v>-52.21214927076841</v>
      </c>
      <c r="AZ18" s="173">
        <f t="shared" si="15"/>
        <v>-72.02958002284126</v>
      </c>
      <c r="BA18" s="174">
        <f t="shared" si="17"/>
        <v>6.132897617725738</v>
      </c>
      <c r="BC18" s="333"/>
      <c r="BD18" s="230"/>
    </row>
    <row r="19" spans="1:56" ht="14.2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0"/>
        <v>174.91940600000004</v>
      </c>
      <c r="V19" s="224">
        <f t="shared" si="11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2"/>
        <v>253.00247300000004</v>
      </c>
      <c r="AJ19" s="227">
        <f t="shared" si="13"/>
        <v>253.00247300000004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16"/>
        <v>430.028657</v>
      </c>
      <c r="AX19" s="190">
        <v>26.941056</v>
      </c>
      <c r="AY19" s="336">
        <f t="shared" si="14"/>
        <v>66.75340928960819</v>
      </c>
      <c r="AZ19" s="173">
        <f t="shared" si="15"/>
        <v>7.659518658533454</v>
      </c>
      <c r="BA19" s="174">
        <f t="shared" si="17"/>
        <v>1.775098823929665</v>
      </c>
      <c r="BC19" s="333"/>
      <c r="BD19" s="230"/>
    </row>
    <row r="20" spans="1:56" ht="14.2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0"/>
        <v>702.8037830000001</v>
      </c>
      <c r="V20" s="224">
        <f t="shared" si="11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2"/>
        <v>1091.4207809999998</v>
      </c>
      <c r="AJ20" s="227">
        <f t="shared" si="13"/>
        <v>1091.4207809999998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16"/>
        <v>2103.214929</v>
      </c>
      <c r="AX20" s="190">
        <v>244.166554</v>
      </c>
      <c r="AY20" s="336">
        <f t="shared" si="14"/>
        <v>246.5953858030726</v>
      </c>
      <c r="AZ20" s="173">
        <f t="shared" si="15"/>
        <v>-18.844713311239307</v>
      </c>
      <c r="BA20" s="174">
        <f t="shared" si="17"/>
        <v>16.087705056860393</v>
      </c>
      <c r="BC20" s="333"/>
      <c r="BD20" s="230"/>
    </row>
    <row r="21" spans="1:56" s="42" customFormat="1" ht="14.2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18" ref="J21:T21">SUM(J14:J20)</f>
        <v>2165.736949</v>
      </c>
      <c r="K21" s="194">
        <f t="shared" si="18"/>
        <v>3307.328342</v>
      </c>
      <c r="L21" s="194">
        <f t="shared" si="18"/>
        <v>3610.3282289999997</v>
      </c>
      <c r="M21" s="194">
        <f t="shared" si="18"/>
        <v>3669.260776</v>
      </c>
      <c r="N21" s="194">
        <f t="shared" si="18"/>
        <v>4215.46529</v>
      </c>
      <c r="O21" s="194">
        <f t="shared" si="18"/>
        <v>3617.7398040000003</v>
      </c>
      <c r="P21" s="194">
        <f t="shared" si="18"/>
        <v>2356.4002840000003</v>
      </c>
      <c r="Q21" s="194">
        <f t="shared" si="18"/>
        <v>2620.5657589999996</v>
      </c>
      <c r="R21" s="194">
        <f t="shared" si="18"/>
        <v>2186.702584</v>
      </c>
      <c r="S21" s="194">
        <f t="shared" si="18"/>
        <v>1991.8854149999997</v>
      </c>
      <c r="T21" s="194">
        <f t="shared" si="18"/>
        <v>2478.0236889999996</v>
      </c>
      <c r="U21" s="225">
        <f t="shared" si="10"/>
        <v>35504.31863</v>
      </c>
      <c r="V21" s="225">
        <f t="shared" si="11"/>
        <v>35504.31863</v>
      </c>
      <c r="W21" s="194">
        <f>SUM(W14:W20)</f>
        <v>2329.362607</v>
      </c>
      <c r="X21" s="194">
        <f aca="true" t="shared" si="19" ref="X21:AH21">SUM(X14:X20)</f>
        <v>1090.583918</v>
      </c>
      <c r="Y21" s="194">
        <f t="shared" si="19"/>
        <v>1440.6255830000002</v>
      </c>
      <c r="Z21" s="194">
        <f t="shared" si="19"/>
        <v>1678.7050350000004</v>
      </c>
      <c r="AA21" s="194">
        <f t="shared" si="19"/>
        <v>2019.3767120000002</v>
      </c>
      <c r="AB21" s="194">
        <f t="shared" si="19"/>
        <v>2239.299598</v>
      </c>
      <c r="AC21" s="194">
        <f t="shared" si="19"/>
        <v>3034.7231880000004</v>
      </c>
      <c r="AD21" s="194">
        <f t="shared" si="19"/>
        <v>3014.0241279999996</v>
      </c>
      <c r="AE21" s="194">
        <f t="shared" si="19"/>
        <v>1961.8446870000002</v>
      </c>
      <c r="AF21" s="194">
        <f t="shared" si="19"/>
        <v>2203.71202</v>
      </c>
      <c r="AG21" s="194">
        <f t="shared" si="19"/>
        <v>1937.0689839999998</v>
      </c>
      <c r="AH21" s="194">
        <f t="shared" si="19"/>
        <v>2130.6912350000002</v>
      </c>
      <c r="AI21" s="228">
        <f t="shared" si="12"/>
        <v>25080.017695000002</v>
      </c>
      <c r="AJ21" s="228">
        <f t="shared" si="13"/>
        <v>25080.017695000002</v>
      </c>
      <c r="AK21" s="194">
        <f>SUM(AK14:AK20)</f>
        <v>1784.482219</v>
      </c>
      <c r="AL21" s="194">
        <f aca="true" t="shared" si="20" ref="AL21:AR21">SUM(AL14:AL20)</f>
        <v>1679.229327</v>
      </c>
      <c r="AM21" s="194">
        <f t="shared" si="20"/>
        <v>1704.272469</v>
      </c>
      <c r="AN21" s="194">
        <f t="shared" si="20"/>
        <v>2349.683105</v>
      </c>
      <c r="AO21" s="194">
        <f t="shared" si="20"/>
        <v>2487.299337</v>
      </c>
      <c r="AP21" s="194">
        <f t="shared" si="20"/>
        <v>2039.763603</v>
      </c>
      <c r="AQ21" s="194">
        <f t="shared" si="20"/>
        <v>1451.91337</v>
      </c>
      <c r="AR21" s="194">
        <f t="shared" si="20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194">
        <v>1517.721472</v>
      </c>
      <c r="AY21" s="337">
        <f t="shared" si="14"/>
        <v>-34.843915350960216</v>
      </c>
      <c r="AZ21" s="175">
        <f t="shared" si="15"/>
        <v>-14.948915946581367</v>
      </c>
      <c r="BA21" s="176">
        <f t="shared" si="17"/>
        <v>100</v>
      </c>
      <c r="BB21" s="134"/>
      <c r="BC21" s="333"/>
      <c r="BD21" s="230"/>
    </row>
    <row r="22" spans="1:53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41"/>
      <c r="AX22" s="123"/>
      <c r="AY22" s="118"/>
      <c r="AZ22" s="141"/>
      <c r="BA22" s="141">
        <f>+AW22/AW$21*100</f>
        <v>0</v>
      </c>
    </row>
    <row r="23" spans="1:53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17"/>
      <c r="AZ23" s="122"/>
      <c r="BA23" s="122"/>
    </row>
    <row r="24" spans="1:53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139</v>
      </c>
      <c r="J24" s="115" t="s">
        <v>140</v>
      </c>
      <c r="K24" s="115" t="s">
        <v>141</v>
      </c>
      <c r="L24" s="115" t="s">
        <v>142</v>
      </c>
      <c r="M24" s="115" t="s">
        <v>143</v>
      </c>
      <c r="N24" s="115" t="s">
        <v>144</v>
      </c>
      <c r="O24" s="115" t="s">
        <v>145</v>
      </c>
      <c r="P24" s="115" t="s">
        <v>146</v>
      </c>
      <c r="Q24" s="115" t="s">
        <v>147</v>
      </c>
      <c r="R24" s="115" t="s">
        <v>148</v>
      </c>
      <c r="S24" s="115" t="s">
        <v>149</v>
      </c>
      <c r="T24" s="115" t="s">
        <v>150</v>
      </c>
      <c r="U24" s="223">
        <v>2020</v>
      </c>
      <c r="V24" s="223" t="s">
        <v>159</v>
      </c>
      <c r="W24" s="115" t="s">
        <v>127</v>
      </c>
      <c r="X24" s="115" t="s">
        <v>128</v>
      </c>
      <c r="Y24" s="115" t="s">
        <v>129</v>
      </c>
      <c r="Z24" s="115" t="s">
        <v>130</v>
      </c>
      <c r="AA24" s="115" t="s">
        <v>131</v>
      </c>
      <c r="AB24" s="115" t="s">
        <v>132</v>
      </c>
      <c r="AC24" s="115" t="s">
        <v>133</v>
      </c>
      <c r="AD24" s="115" t="s">
        <v>134</v>
      </c>
      <c r="AE24" s="115" t="s">
        <v>135</v>
      </c>
      <c r="AF24" s="115" t="s">
        <v>136</v>
      </c>
      <c r="AG24" s="115" t="s">
        <v>137</v>
      </c>
      <c r="AH24" s="115" t="s">
        <v>138</v>
      </c>
      <c r="AI24" s="223">
        <v>2021</v>
      </c>
      <c r="AJ24" s="223" t="s">
        <v>160</v>
      </c>
      <c r="AK24" s="115" t="s">
        <v>126</v>
      </c>
      <c r="AL24" s="115" t="s">
        <v>125</v>
      </c>
      <c r="AM24" s="115" t="s">
        <v>124</v>
      </c>
      <c r="AN24" s="115" t="s">
        <v>123</v>
      </c>
      <c r="AO24" s="115" t="s">
        <v>122</v>
      </c>
      <c r="AP24" s="115" t="s">
        <v>158</v>
      </c>
      <c r="AQ24" s="115" t="s">
        <v>121</v>
      </c>
      <c r="AR24" s="115" t="s">
        <v>120</v>
      </c>
      <c r="AS24" s="115" t="s">
        <v>152</v>
      </c>
      <c r="AT24" s="115" t="s">
        <v>157</v>
      </c>
      <c r="AU24" s="115" t="s">
        <v>155</v>
      </c>
      <c r="AV24" s="115" t="s">
        <v>156</v>
      </c>
      <c r="AW24" s="223">
        <v>2022</v>
      </c>
      <c r="AX24" s="115" t="s">
        <v>162</v>
      </c>
      <c r="AY24" s="335" t="s">
        <v>114</v>
      </c>
      <c r="AZ24" s="188" t="s">
        <v>113</v>
      </c>
      <c r="BA24" s="188" t="s">
        <v>6</v>
      </c>
    </row>
    <row r="25" spans="1:61" ht="15.75">
      <c r="A25" s="5" t="s">
        <v>119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177" t="s">
        <v>17</v>
      </c>
      <c r="AY25" s="142" t="s">
        <v>17</v>
      </c>
      <c r="AZ25" s="142" t="s">
        <v>17</v>
      </c>
      <c r="BA25" s="142" t="s">
        <v>17</v>
      </c>
      <c r="BD25"/>
      <c r="BI25" s="1"/>
    </row>
    <row r="26" spans="1:61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1" ref="U26:U36">SUM(I26:T26)</f>
        <v>1780.5467999999998</v>
      </c>
      <c r="V26" s="224">
        <f aca="true" t="shared" si="22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3" ref="AI26:AI36">SUM(W26:AH26)</f>
        <v>4746.95174</v>
      </c>
      <c r="AJ26" s="227">
        <f aca="true" t="shared" si="24" ref="AJ26:AJ36">SUM(W26:AH26)</f>
        <v>4746.95174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192">
        <v>217.49586999999997</v>
      </c>
      <c r="AY26" s="336">
        <f aca="true" t="shared" si="25" ref="AY26:AY36">+(AX26-W26)/W26*100</f>
        <v>-24.04314193983599</v>
      </c>
      <c r="AZ26" s="173">
        <f aca="true" t="shared" si="26" ref="AZ26:AZ36">+(AX26-AK26)/AK26*100</f>
        <v>-50.78173107174827</v>
      </c>
      <c r="BA26" s="142">
        <f>+AX26/AX$36*100</f>
        <v>10.69534770488183</v>
      </c>
      <c r="BD26"/>
      <c r="BE26" s="334"/>
      <c r="BH26" s="1"/>
      <c r="BI26" s="1"/>
    </row>
    <row r="27" spans="1:61" ht="15.75">
      <c r="A27" s="5" t="s">
        <v>115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1"/>
        <v>99.34370999999999</v>
      </c>
      <c r="V27" s="224">
        <f t="shared" si="22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3"/>
        <v>196.23825999999997</v>
      </c>
      <c r="AJ27" s="227">
        <f t="shared" si="24"/>
        <v>196.23825999999997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27" ref="AW27:AW35">SUM(AK27:AV27)</f>
        <v>113.91759</v>
      </c>
      <c r="AX27" s="192">
        <v>12.658600000000002</v>
      </c>
      <c r="AY27" s="336">
        <f t="shared" si="25"/>
        <v>-61.41809368454676</v>
      </c>
      <c r="AZ27" s="173">
        <f t="shared" si="26"/>
        <v>-25.932167191810656</v>
      </c>
      <c r="BA27" s="142">
        <f aca="true" t="shared" si="28" ref="BA27:BA36">+AX27/AX$36*100</f>
        <v>0.6224859739038592</v>
      </c>
      <c r="BD27"/>
      <c r="BE27" s="334"/>
      <c r="BH27" s="1"/>
      <c r="BI27" s="1"/>
    </row>
    <row r="28" spans="1:61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1"/>
        <v>1360.5004399999998</v>
      </c>
      <c r="V28" s="224">
        <f t="shared" si="22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3"/>
        <v>1662.3696</v>
      </c>
      <c r="AJ28" s="227">
        <f t="shared" si="24"/>
        <v>1662.3696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27"/>
        <v>1849.46081</v>
      </c>
      <c r="AX28" s="192">
        <v>116.95006</v>
      </c>
      <c r="AY28" s="336">
        <f t="shared" si="25"/>
        <v>-36.587969277252874</v>
      </c>
      <c r="AZ28" s="173">
        <f t="shared" si="26"/>
        <v>0.9978792615232306</v>
      </c>
      <c r="BA28" s="142">
        <f t="shared" si="28"/>
        <v>5.751012908000471</v>
      </c>
      <c r="BD28"/>
      <c r="BE28" s="334"/>
      <c r="BH28" s="1"/>
      <c r="BI28" s="1"/>
    </row>
    <row r="29" spans="1:61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1"/>
        <v>326.32904999999994</v>
      </c>
      <c r="V29" s="224">
        <f t="shared" si="22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3"/>
        <v>335.68565</v>
      </c>
      <c r="AJ29" s="227">
        <f t="shared" si="24"/>
        <v>335.68565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27"/>
        <v>417.56933000000004</v>
      </c>
      <c r="AX29" s="192">
        <v>10.915149999999997</v>
      </c>
      <c r="AY29" s="336">
        <f t="shared" si="25"/>
        <v>57.210859858850604</v>
      </c>
      <c r="AZ29" s="173">
        <f t="shared" si="26"/>
        <v>-39.99433761036164</v>
      </c>
      <c r="BA29" s="142">
        <f t="shared" si="28"/>
        <v>0.5367519139602093</v>
      </c>
      <c r="BD29"/>
      <c r="BE29" s="334"/>
      <c r="BH29" s="1"/>
      <c r="BI29" s="1"/>
    </row>
    <row r="30" spans="1:61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1"/>
        <v>1476.5406300000002</v>
      </c>
      <c r="V30" s="224">
        <f t="shared" si="22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3"/>
        <v>2167.6695799999998</v>
      </c>
      <c r="AJ30" s="227">
        <f t="shared" si="24"/>
        <v>2167.6695799999998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27"/>
        <v>2087.85874</v>
      </c>
      <c r="AX30" s="192">
        <v>261.36782999999997</v>
      </c>
      <c r="AY30" s="336">
        <f t="shared" si="25"/>
        <v>61.508198909407405</v>
      </c>
      <c r="AZ30" s="173">
        <f t="shared" si="26"/>
        <v>93.78370779810737</v>
      </c>
      <c r="BA30" s="142">
        <f t="shared" si="28"/>
        <v>12.852748977350439</v>
      </c>
      <c r="BD30"/>
      <c r="BE30" s="334"/>
      <c r="BH30" s="1"/>
      <c r="BI30" s="1"/>
    </row>
    <row r="31" spans="1:61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1"/>
        <v>55.45413</v>
      </c>
      <c r="V31" s="224">
        <f t="shared" si="22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3"/>
        <v>95.32980000000002</v>
      </c>
      <c r="AJ31" s="227">
        <f t="shared" si="24"/>
        <v>95.32980000000002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27"/>
        <v>79.20545999999999</v>
      </c>
      <c r="AX31" s="192">
        <v>4.5646</v>
      </c>
      <c r="AY31" s="336">
        <f t="shared" si="25"/>
        <v>-3.394708994708978</v>
      </c>
      <c r="AZ31" s="173"/>
      <c r="BA31" s="142">
        <f t="shared" si="28"/>
        <v>0.2244639594016365</v>
      </c>
      <c r="BD31"/>
      <c r="BE31" s="334"/>
      <c r="BH31" s="1"/>
      <c r="BI31" s="1"/>
    </row>
    <row r="32" spans="1:61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1"/>
        <v>2.1271</v>
      </c>
      <c r="V32" s="224">
        <f t="shared" si="22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3"/>
        <v>3.9785</v>
      </c>
      <c r="AJ32" s="227">
        <f t="shared" si="24"/>
        <v>3.9785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27"/>
        <v>7.05021</v>
      </c>
      <c r="AX32" s="192">
        <v>0.0365</v>
      </c>
      <c r="AY32" s="336"/>
      <c r="AZ32" s="173">
        <f t="shared" si="26"/>
        <v>-15.11627906976744</v>
      </c>
      <c r="BA32" s="142">
        <f t="shared" si="28"/>
        <v>0.0017948855361170158</v>
      </c>
      <c r="BD32"/>
      <c r="BE32" s="334"/>
      <c r="BH32" s="1"/>
      <c r="BI32" s="1"/>
    </row>
    <row r="33" spans="1:61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1"/>
        <v>220.5886</v>
      </c>
      <c r="V33" s="224">
        <f t="shared" si="22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3"/>
        <v>305.98669</v>
      </c>
      <c r="AJ33" s="227">
        <f t="shared" si="24"/>
        <v>305.98669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27"/>
        <v>271.11582</v>
      </c>
      <c r="AX33" s="192">
        <v>28.316</v>
      </c>
      <c r="AY33" s="336">
        <f t="shared" si="25"/>
        <v>84.22410332580587</v>
      </c>
      <c r="AZ33" s="173">
        <f t="shared" si="26"/>
        <v>88.24624385055179</v>
      </c>
      <c r="BA33" s="142">
        <f t="shared" si="28"/>
        <v>1.3924377764572444</v>
      </c>
      <c r="BD33"/>
      <c r="BE33" s="334"/>
      <c r="BH33" s="1"/>
      <c r="BI33" s="1"/>
    </row>
    <row r="34" spans="1:61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1"/>
        <v>13857.5074</v>
      </c>
      <c r="V34" s="224">
        <f t="shared" si="22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3"/>
        <v>16130.227179999998</v>
      </c>
      <c r="AJ34" s="227">
        <f t="shared" si="24"/>
        <v>16130.227179999998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27"/>
        <v>14959.03845</v>
      </c>
      <c r="AX34" s="192">
        <v>1353.5207100000002</v>
      </c>
      <c r="AY34" s="336">
        <f t="shared" si="25"/>
        <v>19.909698349111927</v>
      </c>
      <c r="AZ34" s="173">
        <f t="shared" si="26"/>
        <v>-11.981962190331538</v>
      </c>
      <c r="BA34" s="142">
        <f t="shared" si="28"/>
        <v>66.55930808805026</v>
      </c>
      <c r="BD34"/>
      <c r="BE34" s="334"/>
      <c r="BH34" s="1"/>
      <c r="BI34" s="1"/>
    </row>
    <row r="35" spans="1:61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1"/>
        <v>2119.4023949999996</v>
      </c>
      <c r="V35" s="224">
        <f t="shared" si="22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3"/>
        <v>1104.82073</v>
      </c>
      <c r="AJ35" s="227">
        <f t="shared" si="24"/>
        <v>1104.82073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27"/>
        <v>458.27292000000006</v>
      </c>
      <c r="AX35" s="192">
        <v>27.73054000000001</v>
      </c>
      <c r="AY35" s="336">
        <f t="shared" si="25"/>
        <v>-73.1817187021133</v>
      </c>
      <c r="AZ35" s="173">
        <f t="shared" si="26"/>
        <v>-16.345595468692327</v>
      </c>
      <c r="BA35" s="142">
        <f t="shared" si="28"/>
        <v>1.3636478124579279</v>
      </c>
      <c r="BD35"/>
      <c r="BE35" s="334"/>
      <c r="BH35" s="1"/>
      <c r="BI35" s="1"/>
    </row>
    <row r="36" spans="1:61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29" ref="J36:T36">SUM(J26:J35)</f>
        <v>2510.194332</v>
      </c>
      <c r="K36" s="193">
        <f t="shared" si="29"/>
        <v>1948.7327699999996</v>
      </c>
      <c r="L36" s="193">
        <f t="shared" si="29"/>
        <v>721.8587600000002</v>
      </c>
      <c r="M36" s="193">
        <f t="shared" si="29"/>
        <v>1156.200085</v>
      </c>
      <c r="N36" s="193">
        <f t="shared" si="29"/>
        <v>2606.3356819999995</v>
      </c>
      <c r="O36" s="193">
        <f t="shared" si="29"/>
        <v>1820.486136</v>
      </c>
      <c r="P36" s="193">
        <f t="shared" si="29"/>
        <v>1834.77988</v>
      </c>
      <c r="Q36" s="193">
        <f t="shared" si="29"/>
        <v>1495.7785</v>
      </c>
      <c r="R36" s="193">
        <f t="shared" si="29"/>
        <v>1551.30964</v>
      </c>
      <c r="S36" s="193">
        <f t="shared" si="29"/>
        <v>1206.47083</v>
      </c>
      <c r="T36" s="193">
        <f t="shared" si="29"/>
        <v>1928.3109800000002</v>
      </c>
      <c r="U36" s="225">
        <f t="shared" si="21"/>
        <v>21298.340254999996</v>
      </c>
      <c r="V36" s="225">
        <f t="shared" si="22"/>
        <v>21298.340254999996</v>
      </c>
      <c r="W36" s="256">
        <f>SUM(W26:W35)</f>
        <v>1924.63266</v>
      </c>
      <c r="X36" s="256">
        <f aca="true" t="shared" si="30" ref="X36:AH36">SUM(X26:X35)</f>
        <v>1864.43394</v>
      </c>
      <c r="Y36" s="256">
        <f t="shared" si="30"/>
        <v>2908.2341</v>
      </c>
      <c r="Z36" s="256">
        <f t="shared" si="30"/>
        <v>2006.39544</v>
      </c>
      <c r="AA36" s="256">
        <f t="shared" si="30"/>
        <v>1434.2887299999998</v>
      </c>
      <c r="AB36" s="256">
        <f t="shared" si="30"/>
        <v>1415.3817400000003</v>
      </c>
      <c r="AC36" s="256">
        <f t="shared" si="30"/>
        <v>3693.1018599999998</v>
      </c>
      <c r="AD36" s="256">
        <f t="shared" si="30"/>
        <v>1752.1751900000002</v>
      </c>
      <c r="AE36" s="256">
        <f t="shared" si="30"/>
        <v>1968.3961600000002</v>
      </c>
      <c r="AF36" s="256">
        <f t="shared" si="30"/>
        <v>2103.8958700000003</v>
      </c>
      <c r="AG36" s="256">
        <f t="shared" si="30"/>
        <v>3157.56959</v>
      </c>
      <c r="AH36" s="256">
        <f t="shared" si="30"/>
        <v>2520.7524499999995</v>
      </c>
      <c r="AI36" s="228">
        <f t="shared" si="23"/>
        <v>26749.25773</v>
      </c>
      <c r="AJ36" s="228">
        <f t="shared" si="24"/>
        <v>26749.25773</v>
      </c>
      <c r="AK36" s="256">
        <f aca="true" t="shared" si="31" ref="AK36:AQ36">SUM(AK26:AK35)</f>
        <v>2313.86251</v>
      </c>
      <c r="AL36" s="256">
        <f t="shared" si="31"/>
        <v>1998.9848900000002</v>
      </c>
      <c r="AM36" s="256">
        <f t="shared" si="31"/>
        <v>2313.59962</v>
      </c>
      <c r="AN36" s="256">
        <f t="shared" si="31"/>
        <v>2165.2629399999996</v>
      </c>
      <c r="AO36" s="256">
        <f t="shared" si="31"/>
        <v>1682.6570300000003</v>
      </c>
      <c r="AP36" s="256">
        <f t="shared" si="31"/>
        <v>3570.77073</v>
      </c>
      <c r="AQ36" s="256">
        <f t="shared" si="31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56">
        <f>SUM(AX26:AX35)</f>
        <v>2033.5558600000004</v>
      </c>
      <c r="AY36" s="337">
        <f t="shared" si="25"/>
        <v>5.659428017812003</v>
      </c>
      <c r="AZ36" s="175">
        <f t="shared" si="26"/>
        <v>-12.11423102230908</v>
      </c>
      <c r="BA36" s="143">
        <f t="shared" si="28"/>
        <v>100</v>
      </c>
      <c r="BB36" s="134"/>
      <c r="BE36" s="334"/>
      <c r="BH36" s="1"/>
      <c r="BI36" s="1"/>
    </row>
    <row r="37" spans="1:57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19"/>
      <c r="AZ37" s="144"/>
      <c r="BA37" s="141"/>
      <c r="BD37"/>
      <c r="BE37" s="334"/>
    </row>
    <row r="38" spans="1:53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17"/>
      <c r="AZ38" s="122"/>
      <c r="BA38" s="122"/>
    </row>
    <row r="39" spans="1:55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139</v>
      </c>
      <c r="J39" s="115" t="s">
        <v>140</v>
      </c>
      <c r="K39" s="115" t="s">
        <v>141</v>
      </c>
      <c r="L39" s="115" t="s">
        <v>142</v>
      </c>
      <c r="M39" s="115" t="s">
        <v>143</v>
      </c>
      <c r="N39" s="115" t="s">
        <v>144</v>
      </c>
      <c r="O39" s="115" t="s">
        <v>145</v>
      </c>
      <c r="P39" s="115" t="s">
        <v>146</v>
      </c>
      <c r="Q39" s="115" t="s">
        <v>147</v>
      </c>
      <c r="R39" s="115" t="s">
        <v>148</v>
      </c>
      <c r="S39" s="115" t="s">
        <v>149</v>
      </c>
      <c r="T39" s="115" t="s">
        <v>150</v>
      </c>
      <c r="U39" s="223">
        <v>2020</v>
      </c>
      <c r="V39" s="223" t="s">
        <v>159</v>
      </c>
      <c r="W39" s="115" t="s">
        <v>127</v>
      </c>
      <c r="X39" s="115" t="s">
        <v>128</v>
      </c>
      <c r="Y39" s="115" t="s">
        <v>129</v>
      </c>
      <c r="Z39" s="115" t="s">
        <v>130</v>
      </c>
      <c r="AA39" s="115" t="s">
        <v>131</v>
      </c>
      <c r="AB39" s="115" t="s">
        <v>132</v>
      </c>
      <c r="AC39" s="115" t="s">
        <v>133</v>
      </c>
      <c r="AD39" s="115" t="s">
        <v>134</v>
      </c>
      <c r="AE39" s="115" t="s">
        <v>135</v>
      </c>
      <c r="AF39" s="115" t="s">
        <v>136</v>
      </c>
      <c r="AG39" s="115" t="s">
        <v>137</v>
      </c>
      <c r="AH39" s="115" t="s">
        <v>138</v>
      </c>
      <c r="AI39" s="223">
        <v>2021</v>
      </c>
      <c r="AJ39" s="223" t="s">
        <v>160</v>
      </c>
      <c r="AK39" s="115" t="s">
        <v>126</v>
      </c>
      <c r="AL39" s="115" t="s">
        <v>125</v>
      </c>
      <c r="AM39" s="115" t="s">
        <v>124</v>
      </c>
      <c r="AN39" s="115" t="s">
        <v>123</v>
      </c>
      <c r="AO39" s="115" t="s">
        <v>122</v>
      </c>
      <c r="AP39" s="115" t="s">
        <v>158</v>
      </c>
      <c r="AQ39" s="115" t="s">
        <v>121</v>
      </c>
      <c r="AR39" s="115" t="s">
        <v>120</v>
      </c>
      <c r="AS39" s="115" t="s">
        <v>152</v>
      </c>
      <c r="AT39" s="115" t="s">
        <v>157</v>
      </c>
      <c r="AU39" s="115" t="s">
        <v>155</v>
      </c>
      <c r="AV39" s="115" t="s">
        <v>156</v>
      </c>
      <c r="AW39" s="223">
        <v>2022</v>
      </c>
      <c r="AX39" s="115" t="s">
        <v>162</v>
      </c>
      <c r="AY39" s="335" t="s">
        <v>114</v>
      </c>
      <c r="AZ39" s="188" t="s">
        <v>113</v>
      </c>
      <c r="BA39" s="188" t="s">
        <v>6</v>
      </c>
      <c r="BC39"/>
    </row>
    <row r="40" spans="1:56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2" ref="U40:U51">SUM(I40:T40)</f>
        <v>2409.2190079999996</v>
      </c>
      <c r="V40" s="224">
        <f aca="true" t="shared" si="33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34" ref="AI40:AI51">SUM(W40:AH40)</f>
        <v>4192.676529</v>
      </c>
      <c r="AJ40" s="227">
        <f aca="true" t="shared" si="35" ref="AJ40:AJ51">SUM(W40:AH40)</f>
        <v>4192.676529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191">
        <v>799.910207</v>
      </c>
      <c r="AY40" s="336">
        <f aca="true" t="shared" si="36" ref="AY40:AY51">+(AX40-W40)/W40*100</f>
        <v>375.88827437676986</v>
      </c>
      <c r="AZ40" s="173">
        <f aca="true" t="shared" si="37" ref="AZ40:AZ51">+(AX40-AK40)/AK40*100</f>
        <v>123.27789823344328</v>
      </c>
      <c r="BA40" s="174">
        <f>+AX40/AX$51*100</f>
        <v>9.25917239397135</v>
      </c>
      <c r="BC40" s="340"/>
      <c r="BD40" s="350"/>
    </row>
    <row r="41" spans="1:56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2"/>
        <v>3235.0548289999997</v>
      </c>
      <c r="V41" s="224">
        <f t="shared" si="33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34"/>
        <v>8462.407206</v>
      </c>
      <c r="AJ41" s="227">
        <f t="shared" si="35"/>
        <v>8462.407206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38" ref="AW41:AW50">SUM(AK41:AV41)</f>
        <v>13174.494356</v>
      </c>
      <c r="AX41" s="191">
        <v>631.203843</v>
      </c>
      <c r="AY41" s="336">
        <f t="shared" si="36"/>
        <v>27.753832097273616</v>
      </c>
      <c r="AZ41" s="173">
        <f t="shared" si="37"/>
        <v>-9.07695652464512</v>
      </c>
      <c r="BA41" s="174">
        <f aca="true" t="shared" si="39" ref="BA41:BA51">+AX41/AX$51*100</f>
        <v>7.30635157162612</v>
      </c>
      <c r="BC41" s="340"/>
      <c r="BD41" s="350"/>
    </row>
    <row r="42" spans="1:56" ht="15.75">
      <c r="A42" s="5" t="s">
        <v>115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2"/>
        <v>352.07174499999996</v>
      </c>
      <c r="V42" s="224">
        <f t="shared" si="33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34"/>
        <v>879.042997</v>
      </c>
      <c r="AJ42" s="227">
        <f t="shared" si="35"/>
        <v>879.042997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38"/>
        <v>1060.540651</v>
      </c>
      <c r="AX42" s="191">
        <v>134.692514</v>
      </c>
      <c r="AY42" s="336">
        <f t="shared" si="36"/>
        <v>1.4722903249374404</v>
      </c>
      <c r="AZ42" s="173">
        <f t="shared" si="37"/>
        <v>39.92114615645581</v>
      </c>
      <c r="BA42" s="174">
        <f t="shared" si="39"/>
        <v>1.5591015046310057</v>
      </c>
      <c r="BC42" s="340"/>
      <c r="BD42" s="350"/>
    </row>
    <row r="43" spans="1:56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2"/>
        <v>3068.361521</v>
      </c>
      <c r="V43" s="224">
        <f t="shared" si="33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34"/>
        <v>6112.657206999999</v>
      </c>
      <c r="AJ43" s="227">
        <f t="shared" si="35"/>
        <v>6112.657206999999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38"/>
        <v>7796.667490000001</v>
      </c>
      <c r="AX43" s="191">
        <v>507.4739</v>
      </c>
      <c r="AY43" s="336">
        <f t="shared" si="36"/>
        <v>7.250189157324013</v>
      </c>
      <c r="AZ43" s="173">
        <f t="shared" si="37"/>
        <v>17.33221964879586</v>
      </c>
      <c r="BA43" s="174">
        <f t="shared" si="39"/>
        <v>5.874144728273204</v>
      </c>
      <c r="BC43" s="340"/>
      <c r="BD43" s="350"/>
    </row>
    <row r="44" spans="1:56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2"/>
        <v>1580.697116</v>
      </c>
      <c r="V44" s="224">
        <f t="shared" si="33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34"/>
        <v>1967.336308</v>
      </c>
      <c r="AJ44" s="227">
        <f t="shared" si="35"/>
        <v>1967.336308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38"/>
        <v>3805.951377</v>
      </c>
      <c r="AX44" s="191">
        <v>188.009557</v>
      </c>
      <c r="AY44" s="336">
        <f t="shared" si="36"/>
        <v>119.46254487153485</v>
      </c>
      <c r="AZ44" s="173">
        <f t="shared" si="37"/>
        <v>33.15026173815346</v>
      </c>
      <c r="BA44" s="174">
        <f t="shared" si="39"/>
        <v>2.1762603911581078</v>
      </c>
      <c r="BC44" s="340"/>
      <c r="BD44" s="350"/>
    </row>
    <row r="45" spans="1:56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2"/>
        <v>1409.3927720000004</v>
      </c>
      <c r="V45" s="224">
        <f t="shared" si="33"/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34"/>
        <v>2228.218958</v>
      </c>
      <c r="AJ45" s="227">
        <f t="shared" si="35"/>
        <v>2228.218958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38"/>
        <v>3881.8871919999992</v>
      </c>
      <c r="AX45" s="191">
        <v>469.913967</v>
      </c>
      <c r="AY45" s="336">
        <f t="shared" si="36"/>
        <v>180.10567532368157</v>
      </c>
      <c r="AZ45" s="173">
        <f t="shared" si="37"/>
        <v>192.587341636905</v>
      </c>
      <c r="BA45" s="174">
        <f t="shared" si="39"/>
        <v>5.439378561133879</v>
      </c>
      <c r="BC45" s="340"/>
      <c r="BD45" s="350"/>
    </row>
    <row r="46" spans="1:56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2"/>
        <v>341.18674100000004</v>
      </c>
      <c r="V46" s="224">
        <f t="shared" si="33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34"/>
        <v>680.2338459999999</v>
      </c>
      <c r="AJ46" s="227">
        <f t="shared" si="35"/>
        <v>680.2338459999999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38"/>
        <v>922.413943</v>
      </c>
      <c r="AX46" s="191">
        <v>62.85968</v>
      </c>
      <c r="AY46" s="336">
        <f t="shared" si="36"/>
        <v>171.7016532952551</v>
      </c>
      <c r="AZ46" s="173"/>
      <c r="BA46" s="174">
        <f t="shared" si="39"/>
        <v>0.7276174358778659</v>
      </c>
      <c r="BC46" s="340"/>
      <c r="BD46" s="350"/>
    </row>
    <row r="47" spans="1:56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2"/>
        <v>34.085018</v>
      </c>
      <c r="V47" s="224">
        <f t="shared" si="33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34"/>
        <v>75.97024900000001</v>
      </c>
      <c r="AJ47" s="227">
        <f t="shared" si="35"/>
        <v>75.97024900000001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38"/>
        <v>155.501501</v>
      </c>
      <c r="AX47" s="191">
        <v>14.864402</v>
      </c>
      <c r="AY47" s="336"/>
      <c r="AZ47" s="173">
        <f t="shared" si="37"/>
        <v>7050.781975359718</v>
      </c>
      <c r="BA47" s="174">
        <f t="shared" si="39"/>
        <v>0.17205938797489617</v>
      </c>
      <c r="BC47" s="340"/>
      <c r="BD47" s="350"/>
    </row>
    <row r="48" spans="1:56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2"/>
        <v>140.815021</v>
      </c>
      <c r="V48" s="224">
        <f t="shared" si="33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34"/>
        <v>201.378803</v>
      </c>
      <c r="AJ48" s="227">
        <f t="shared" si="35"/>
        <v>201.378803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38"/>
        <v>228.230841</v>
      </c>
      <c r="AX48" s="191">
        <v>26.573613</v>
      </c>
      <c r="AY48" s="336">
        <f t="shared" si="36"/>
        <v>92.94340636401591</v>
      </c>
      <c r="AZ48" s="173">
        <f t="shared" si="37"/>
        <v>232.48506741947975</v>
      </c>
      <c r="BA48" s="174">
        <f t="shared" si="39"/>
        <v>0.3075966048995274</v>
      </c>
      <c r="BC48" s="340"/>
      <c r="BD48" s="350"/>
    </row>
    <row r="49" spans="1:56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2"/>
        <v>25498.396149</v>
      </c>
      <c r="V49" s="224">
        <f t="shared" si="33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34"/>
        <v>37198.397623000004</v>
      </c>
      <c r="AJ49" s="227">
        <f t="shared" si="35"/>
        <v>37198.397623000004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38"/>
        <v>57528.060567</v>
      </c>
      <c r="AX49" s="191">
        <v>5701.666234</v>
      </c>
      <c r="AY49" s="336">
        <f t="shared" si="36"/>
        <v>185.9383058361213</v>
      </c>
      <c r="AZ49" s="173">
        <f t="shared" si="37"/>
        <v>61.5059886740981</v>
      </c>
      <c r="BA49" s="174">
        <f t="shared" si="39"/>
        <v>65.99829597310213</v>
      </c>
      <c r="BC49" s="340"/>
      <c r="BD49" s="350"/>
    </row>
    <row r="50" spans="1:56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2"/>
        <v>1804.6948080000002</v>
      </c>
      <c r="V50" s="224">
        <f t="shared" si="33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34"/>
        <v>1224.1656309999998</v>
      </c>
      <c r="AJ50" s="227">
        <f t="shared" si="35"/>
        <v>1224.1656309999998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38"/>
        <v>1546.1352100000004</v>
      </c>
      <c r="AX50" s="191">
        <v>101.943366</v>
      </c>
      <c r="AY50" s="336">
        <f t="shared" si="36"/>
        <v>-20.883945648273702</v>
      </c>
      <c r="AZ50" s="173">
        <f t="shared" si="37"/>
        <v>53.56834640597082</v>
      </c>
      <c r="BA50" s="174">
        <f t="shared" si="39"/>
        <v>1.1800214473519244</v>
      </c>
      <c r="BC50" s="340"/>
      <c r="BD50" s="350"/>
    </row>
    <row r="51" spans="1:57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0" ref="J51:T51">SUM(J40:J50)</f>
        <v>4333.1212860000005</v>
      </c>
      <c r="K51" s="193">
        <f t="shared" si="40"/>
        <v>2915.047878</v>
      </c>
      <c r="L51" s="193">
        <f t="shared" si="40"/>
        <v>1289.6800079999998</v>
      </c>
      <c r="M51" s="193">
        <f t="shared" si="40"/>
        <v>2329.2926730000004</v>
      </c>
      <c r="N51" s="193">
        <f t="shared" si="40"/>
        <v>5063.32211</v>
      </c>
      <c r="O51" s="193">
        <f t="shared" si="40"/>
        <v>3826.226178</v>
      </c>
      <c r="P51" s="193">
        <f t="shared" si="40"/>
        <v>3223.200757</v>
      </c>
      <c r="Q51" s="193">
        <f t="shared" si="40"/>
        <v>3451.552429</v>
      </c>
      <c r="R51" s="193">
        <f t="shared" si="40"/>
        <v>3290.1923429999997</v>
      </c>
      <c r="S51" s="193">
        <f t="shared" si="40"/>
        <v>2249.332397</v>
      </c>
      <c r="T51" s="193">
        <f t="shared" si="40"/>
        <v>3106.526088</v>
      </c>
      <c r="U51" s="225">
        <f t="shared" si="32"/>
        <v>39873.974727999994</v>
      </c>
      <c r="V51" s="225">
        <f t="shared" si="33"/>
        <v>39873.974727999994</v>
      </c>
      <c r="W51" s="193">
        <f>SUM(W40:W50)</f>
        <v>3681.284802</v>
      </c>
      <c r="X51" s="193">
        <f aca="true" t="shared" si="41" ref="X51:AH51">SUM(X40:X50)</f>
        <v>3262.354193</v>
      </c>
      <c r="Y51" s="193">
        <f t="shared" si="41"/>
        <v>5705.755725</v>
      </c>
      <c r="Z51" s="193">
        <f t="shared" si="41"/>
        <v>4432.807449</v>
      </c>
      <c r="AA51" s="193">
        <f t="shared" si="41"/>
        <v>3619.553623</v>
      </c>
      <c r="AB51" s="193">
        <f t="shared" si="41"/>
        <v>3611.9662730000005</v>
      </c>
      <c r="AC51" s="193">
        <f t="shared" si="41"/>
        <v>9596.599654000001</v>
      </c>
      <c r="AD51" s="193">
        <f t="shared" si="41"/>
        <v>4151.633715</v>
      </c>
      <c r="AE51" s="193">
        <f t="shared" si="41"/>
        <v>5044.097304</v>
      </c>
      <c r="AF51" s="193">
        <f t="shared" si="41"/>
        <v>5625.913627</v>
      </c>
      <c r="AG51" s="193">
        <f t="shared" si="41"/>
        <v>8164.494668</v>
      </c>
      <c r="AH51" s="193">
        <f t="shared" si="41"/>
        <v>6326.024324000001</v>
      </c>
      <c r="AI51" s="228">
        <f t="shared" si="34"/>
        <v>63222.485357000005</v>
      </c>
      <c r="AJ51" s="228">
        <f t="shared" si="35"/>
        <v>63222.485357000005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193">
        <v>8639.111283</v>
      </c>
      <c r="AY51" s="337">
        <f t="shared" si="36"/>
        <v>134.6765259321004</v>
      </c>
      <c r="AZ51" s="175">
        <f t="shared" si="37"/>
        <v>57.419581140527754</v>
      </c>
      <c r="BA51" s="176">
        <f t="shared" si="39"/>
        <v>100</v>
      </c>
      <c r="BB51" s="134"/>
      <c r="BC51" s="340"/>
      <c r="BD51" s="350"/>
      <c r="BE51" s="134"/>
    </row>
    <row r="52" spans="1:53" ht="14.2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0"/>
      <c r="AZ52" s="42"/>
      <c r="BA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53" ht="13.5">
      <c r="A56" s="140" t="s">
        <v>92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</row>
    <row r="57" spans="1:53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39"/>
      <c r="AZ57" s="64"/>
      <c r="BA57" s="64"/>
    </row>
    <row r="58" spans="1:53" ht="1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39"/>
      <c r="AZ58" s="64"/>
      <c r="BA58" s="64"/>
    </row>
    <row r="59" spans="1:53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39"/>
      <c r="AZ59" s="64"/>
      <c r="BA59" s="64"/>
    </row>
    <row r="60" spans="1:53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39"/>
      <c r="AZ60" s="64"/>
      <c r="BA60" s="64"/>
    </row>
    <row r="61" spans="1:53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39"/>
      <c r="AZ61" s="64"/>
      <c r="BA61" s="64"/>
    </row>
    <row r="62" spans="1:53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39"/>
      <c r="AZ62" s="64"/>
      <c r="BA62" s="64"/>
    </row>
    <row r="63" spans="1:53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39"/>
      <c r="AZ63" s="64"/>
      <c r="BA63" s="64"/>
    </row>
    <row r="64" spans="1:53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39"/>
      <c r="AZ64" s="64"/>
      <c r="BA64" s="64"/>
    </row>
    <row r="65" spans="1:53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39"/>
      <c r="AZ65" s="64"/>
      <c r="BA65" s="64"/>
    </row>
    <row r="66" spans="1:53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39"/>
      <c r="AZ66" s="64"/>
      <c r="BA66" s="64"/>
    </row>
    <row r="67" spans="1:53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39"/>
      <c r="AZ67" s="64"/>
      <c r="BA67" s="64"/>
    </row>
    <row r="68" spans="1:53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39"/>
      <c r="AZ68" s="64"/>
      <c r="BA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="145" zoomScaleNormal="145" zoomScalePageLayoutView="0" workbookViewId="0" topLeftCell="A13">
      <selection activeCell="A46" sqref="A46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11.28125" style="79" customWidth="1"/>
    <col min="15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60" t="s">
        <v>27</v>
      </c>
      <c r="B2" s="361" t="s">
        <v>28</v>
      </c>
      <c r="C2" s="362" t="s">
        <v>29</v>
      </c>
      <c r="D2" s="363"/>
      <c r="E2" s="363"/>
      <c r="F2" s="363"/>
      <c r="G2" s="363"/>
      <c r="H2" s="363"/>
      <c r="I2" s="363"/>
      <c r="J2" s="363"/>
      <c r="K2" s="363"/>
      <c r="L2" s="364"/>
    </row>
    <row r="3" spans="1:12" ht="13.5">
      <c r="A3" s="360"/>
      <c r="B3" s="361"/>
      <c r="C3" s="361" t="s">
        <v>30</v>
      </c>
      <c r="D3" s="361"/>
      <c r="E3" s="361" t="s">
        <v>31</v>
      </c>
      <c r="F3" s="361"/>
      <c r="G3" s="361" t="s">
        <v>32</v>
      </c>
      <c r="H3" s="361"/>
      <c r="I3" s="361" t="s">
        <v>33</v>
      </c>
      <c r="J3" s="361"/>
      <c r="K3" s="361" t="s">
        <v>34</v>
      </c>
      <c r="L3" s="361"/>
    </row>
    <row r="4" spans="1:12" ht="27">
      <c r="A4" s="360"/>
      <c r="B4" s="361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5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  <c r="O12" s="382"/>
    </row>
    <row r="13" spans="1:15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  <c r="O13" s="382"/>
    </row>
    <row r="14" spans="1:15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  <c r="O14" s="382"/>
    </row>
    <row r="15" spans="1:15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  <c r="O15" s="382"/>
    </row>
    <row r="16" spans="1:15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  <c r="O16" s="382"/>
    </row>
    <row r="17" spans="1:15" s="60" customFormat="1" ht="15" customHeight="1">
      <c r="A17" s="343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  <c r="O17" s="382"/>
    </row>
    <row r="18" spans="1:15" s="60" customFormat="1" ht="15" customHeight="1">
      <c r="A18" s="343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  <c r="O18" s="382"/>
    </row>
    <row r="19" spans="1:13" s="60" customFormat="1" ht="15" customHeight="1">
      <c r="A19" s="343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84">
        <v>2981.928370000001</v>
      </c>
      <c r="F19" s="110">
        <f>+E19/B19*100</f>
        <v>11.589342781184216</v>
      </c>
      <c r="G19" s="384">
        <v>2172.54411</v>
      </c>
      <c r="H19" s="110">
        <f>+G19/B19*100</f>
        <v>8.443649636705652</v>
      </c>
      <c r="I19" s="384">
        <v>2046.3772000000001</v>
      </c>
      <c r="J19" s="110">
        <f>+I19/B19*100</f>
        <v>7.953298633528197</v>
      </c>
      <c r="K19" s="384">
        <v>10317.60290000001</v>
      </c>
      <c r="L19" s="110">
        <f>+K19/B19*100</f>
        <v>40.09963414655746</v>
      </c>
      <c r="M19" s="320"/>
    </row>
    <row r="20" spans="1:15" s="237" customFormat="1" ht="15" customHeight="1">
      <c r="A20" s="344" t="s">
        <v>161</v>
      </c>
      <c r="B20" s="238">
        <f>+C20+E20+G20+I20+K20</f>
        <v>2033.5558599999995</v>
      </c>
      <c r="C20" s="234">
        <v>619.2505799999996</v>
      </c>
      <c r="D20" s="235">
        <f>+C20/B20*100</f>
        <v>30.451613952714325</v>
      </c>
      <c r="E20" s="347">
        <v>243.34829999999994</v>
      </c>
      <c r="F20" s="235">
        <f>+E20/B20*100</f>
        <v>11.966639559141493</v>
      </c>
      <c r="G20" s="347">
        <v>194.55507</v>
      </c>
      <c r="H20" s="235">
        <f>+G20/B20*100</f>
        <v>9.567235099211882</v>
      </c>
      <c r="I20" s="347">
        <v>79.90778</v>
      </c>
      <c r="J20" s="235">
        <f>+I20/B20*100</f>
        <v>3.929460782060839</v>
      </c>
      <c r="K20" s="347">
        <v>896.4941300000002</v>
      </c>
      <c r="L20" s="235">
        <f>+K20/B20*100</f>
        <v>44.08505060687148</v>
      </c>
      <c r="M20"/>
      <c r="O20" s="383"/>
    </row>
    <row r="21" spans="1:13" ht="13.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3.5">
      <c r="A22" s="38" t="s">
        <v>46</v>
      </c>
      <c r="M22"/>
      <c r="N22" s="239"/>
      <c r="O22" s="327"/>
      <c r="P22" s="327"/>
    </row>
    <row r="23" spans="1:16" ht="13.5">
      <c r="A23" s="360" t="s">
        <v>27</v>
      </c>
      <c r="B23" s="361" t="s">
        <v>37</v>
      </c>
      <c r="C23" s="362" t="s">
        <v>38</v>
      </c>
      <c r="D23" s="363"/>
      <c r="E23" s="363"/>
      <c r="F23" s="363"/>
      <c r="G23" s="363"/>
      <c r="H23" s="363"/>
      <c r="I23" s="363"/>
      <c r="J23" s="363"/>
      <c r="K23" s="363"/>
      <c r="L23" s="364"/>
      <c r="N23" s="239"/>
      <c r="O23" s="274"/>
      <c r="P23" s="274"/>
    </row>
    <row r="24" spans="1:14" ht="13.5">
      <c r="A24" s="360"/>
      <c r="B24" s="361"/>
      <c r="C24" s="361" t="s">
        <v>30</v>
      </c>
      <c r="D24" s="361"/>
      <c r="E24" s="361" t="s">
        <v>31</v>
      </c>
      <c r="F24" s="361"/>
      <c r="G24" s="361" t="s">
        <v>32</v>
      </c>
      <c r="H24" s="361"/>
      <c r="I24" s="361" t="s">
        <v>33</v>
      </c>
      <c r="J24" s="361"/>
      <c r="K24" s="361" t="s">
        <v>34</v>
      </c>
      <c r="L24" s="361"/>
      <c r="N24" s="263"/>
    </row>
    <row r="25" spans="1:14" ht="27">
      <c r="A25" s="360"/>
      <c r="B25" s="361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3.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3.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9"/>
    </row>
    <row r="34" spans="1:17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N34"/>
      <c r="O34" s="382"/>
      <c r="P34" s="342"/>
      <c r="Q34" s="39"/>
    </row>
    <row r="35" spans="1:17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N35"/>
      <c r="O35" s="382"/>
      <c r="P35" s="342"/>
      <c r="Q35" s="39"/>
    </row>
    <row r="36" spans="1:17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N36"/>
      <c r="O36" s="382"/>
      <c r="P36" s="342"/>
      <c r="Q36" s="39"/>
    </row>
    <row r="37" spans="1:17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/>
      <c r="O37" s="382"/>
      <c r="P37" s="342"/>
      <c r="Q37" s="39"/>
    </row>
    <row r="38" spans="1:17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N38"/>
      <c r="O38" s="382"/>
      <c r="P38" s="342"/>
      <c r="Q38" s="39"/>
    </row>
    <row r="39" spans="1:17" s="60" customFormat="1" ht="15" customHeight="1">
      <c r="A39" s="343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N39"/>
      <c r="O39" s="382"/>
      <c r="P39" s="342"/>
      <c r="Q39" s="39"/>
    </row>
    <row r="40" spans="1:17" s="60" customFormat="1" ht="15" customHeight="1">
      <c r="A40" s="343">
        <v>2022</v>
      </c>
      <c r="B40" s="109">
        <f>+C40+E40+G40+I40+K40</f>
        <v>97242.84000499999</v>
      </c>
      <c r="C40" s="384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84">
        <v>12829.748694</v>
      </c>
      <c r="H40" s="110">
        <f>+G40/B40*100</f>
        <v>13.193515011840795</v>
      </c>
      <c r="I40" s="384">
        <v>6606.699634</v>
      </c>
      <c r="J40" s="110">
        <f>+I40/B40*100</f>
        <v>6.79402168186398</v>
      </c>
      <c r="K40" s="384">
        <v>29452.871168</v>
      </c>
      <c r="L40" s="110">
        <f>+K40/B40*100</f>
        <v>30.287958647120554</v>
      </c>
      <c r="M40" s="321"/>
      <c r="N40" s="320"/>
      <c r="O40" s="385"/>
      <c r="P40" s="386"/>
      <c r="Q40" s="321"/>
    </row>
    <row r="41" spans="1:17" s="237" customFormat="1" ht="15" customHeight="1">
      <c r="A41" s="344" t="s">
        <v>161</v>
      </c>
      <c r="B41" s="234">
        <f>+C41+E41+G41+I41+K41</f>
        <v>8639.111283</v>
      </c>
      <c r="C41" s="347">
        <v>3076.805419</v>
      </c>
      <c r="D41" s="235">
        <f>+C41/B41*100</f>
        <v>35.61483720037872</v>
      </c>
      <c r="E41" s="236">
        <v>1011.6664989999999</v>
      </c>
      <c r="F41" s="235">
        <f>+E41/B41*100</f>
        <v>11.710307528862977</v>
      </c>
      <c r="G41" s="347">
        <v>1580.661983</v>
      </c>
      <c r="H41" s="235">
        <f>+G41/B41*100</f>
        <v>18.296580877600437</v>
      </c>
      <c r="I41" s="347">
        <v>239.967362</v>
      </c>
      <c r="J41" s="235">
        <f>+I41/B41*100</f>
        <v>2.777685738025005</v>
      </c>
      <c r="K41" s="347">
        <v>2730.01002</v>
      </c>
      <c r="L41" s="235">
        <f>+K41/B41*100</f>
        <v>31.60058865513285</v>
      </c>
      <c r="M41" s="345"/>
      <c r="N41"/>
      <c r="O41" s="382"/>
      <c r="P41" s="346"/>
      <c r="Q41" s="345"/>
    </row>
    <row r="42" spans="1:242" ht="14.2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 s="39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4.25">
      <c r="A43" s="179" t="s">
        <v>84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3"/>
      <c r="O43" s="331"/>
      <c r="P43" s="334"/>
      <c r="Q43" s="331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4.25">
      <c r="A44" s="78"/>
      <c r="G44" s="67"/>
      <c r="H44" s="65"/>
      <c r="I44" s="78"/>
      <c r="J44" s="78"/>
      <c r="K44" s="78"/>
      <c r="L44" s="78"/>
      <c r="M44" s="66"/>
      <c r="N44" s="66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382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3.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3.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3:A25"/>
    <mergeCell ref="B23:B25"/>
    <mergeCell ref="C23:L23"/>
    <mergeCell ref="C24:D24"/>
    <mergeCell ref="E24:F24"/>
    <mergeCell ref="G24:H24"/>
    <mergeCell ref="I24:J24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30" zoomScaleNormal="130" zoomScalePageLayoutView="0" workbookViewId="0" topLeftCell="A15">
      <selection activeCell="A42" sqref="A42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65" t="s">
        <v>27</v>
      </c>
      <c r="B2" s="368" t="s">
        <v>40</v>
      </c>
      <c r="C2" s="362" t="s">
        <v>29</v>
      </c>
      <c r="D2" s="363"/>
      <c r="E2" s="363"/>
      <c r="F2" s="363"/>
      <c r="G2" s="363"/>
      <c r="H2" s="363"/>
      <c r="I2" s="363"/>
      <c r="J2" s="363"/>
      <c r="K2" s="363"/>
      <c r="L2" s="364"/>
    </row>
    <row r="3" spans="1:12" ht="13.5">
      <c r="A3" s="366"/>
      <c r="B3" s="369"/>
      <c r="C3" s="371" t="s">
        <v>41</v>
      </c>
      <c r="D3" s="372"/>
      <c r="E3" s="371" t="s">
        <v>42</v>
      </c>
      <c r="F3" s="372"/>
      <c r="G3" s="371" t="s">
        <v>32</v>
      </c>
      <c r="H3" s="372"/>
      <c r="I3" s="371" t="s">
        <v>33</v>
      </c>
      <c r="J3" s="372"/>
      <c r="K3" s="371" t="s">
        <v>43</v>
      </c>
      <c r="L3" s="372"/>
    </row>
    <row r="4" spans="1:14" ht="27">
      <c r="A4" s="367"/>
      <c r="B4" s="370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32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32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32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32"/>
    </row>
    <row r="17" spans="1:16" s="63" customFormat="1" ht="15" customHeight="1">
      <c r="A17" s="343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32"/>
    </row>
    <row r="18" spans="1:16" s="63" customFormat="1" ht="15" customHeight="1">
      <c r="A18" s="343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32"/>
    </row>
    <row r="19" spans="1:12" s="63" customFormat="1" ht="15" customHeight="1">
      <c r="A19" s="343">
        <v>2022</v>
      </c>
      <c r="B19" s="49">
        <f>+C19+E19+G19+I19+K19</f>
        <v>9317.156749999998</v>
      </c>
      <c r="C19" s="384">
        <v>4158.616699999999</v>
      </c>
      <c r="D19" s="51">
        <f>+C19/B19*100</f>
        <v>44.63396733128913</v>
      </c>
      <c r="E19" s="384">
        <v>1831.5113599999997</v>
      </c>
      <c r="F19" s="51">
        <f>+E19/B19*100</f>
        <v>19.65740632194473</v>
      </c>
      <c r="G19" s="384">
        <v>646.38577</v>
      </c>
      <c r="H19" s="51">
        <f>+G19/B19*100</f>
        <v>6.937586082792908</v>
      </c>
      <c r="I19" s="384">
        <v>0.05078</v>
      </c>
      <c r="J19" s="51">
        <f>+I19/B19*100</f>
        <v>0.0005450160533147627</v>
      </c>
      <c r="K19" s="384">
        <v>2680.5921400000007</v>
      </c>
      <c r="L19" s="51">
        <f>+K19/B19*100</f>
        <v>28.770495247919932</v>
      </c>
    </row>
    <row r="20" spans="1:12" s="102" customFormat="1" ht="15" customHeight="1">
      <c r="A20" s="344" t="s">
        <v>161</v>
      </c>
      <c r="B20" s="241">
        <f>+C20+E20+G20+I20+K20</f>
        <v>799.38768</v>
      </c>
      <c r="C20" s="347">
        <v>258.31395000000003</v>
      </c>
      <c r="D20" s="242">
        <f>+C20/B20*100</f>
        <v>32.31397686789469</v>
      </c>
      <c r="E20" s="347">
        <v>160.65572999999995</v>
      </c>
      <c r="F20" s="242">
        <f>+E20/B20*100</f>
        <v>20.097348760741465</v>
      </c>
      <c r="G20" s="347">
        <v>114.54139</v>
      </c>
      <c r="H20" s="242">
        <f>+G20/B20*100</f>
        <v>14.328640891738537</v>
      </c>
      <c r="I20" s="347">
        <v>0</v>
      </c>
      <c r="J20" s="242">
        <f>+I20/B20*100</f>
        <v>0</v>
      </c>
      <c r="K20" s="347">
        <v>265.87660999999997</v>
      </c>
      <c r="L20" s="242">
        <f>+K20/B20*100</f>
        <v>33.2600334796253</v>
      </c>
    </row>
    <row r="21" spans="1:15" ht="14.25">
      <c r="A21" s="275"/>
      <c r="B21" s="62"/>
      <c r="H21" s="57"/>
      <c r="I21" s="57"/>
      <c r="J21" s="57"/>
      <c r="K21" s="57"/>
      <c r="L21" s="58"/>
      <c r="M21" s="323"/>
      <c r="N21" s="330"/>
      <c r="O21" s="330"/>
    </row>
    <row r="22" spans="1:13" ht="13.5">
      <c r="A22" s="47" t="s">
        <v>48</v>
      </c>
      <c r="M22" s="232"/>
    </row>
    <row r="23" spans="1:14" ht="13.5">
      <c r="A23" s="365" t="s">
        <v>27</v>
      </c>
      <c r="B23" s="368" t="s">
        <v>44</v>
      </c>
      <c r="C23" s="362" t="s">
        <v>38</v>
      </c>
      <c r="D23" s="363"/>
      <c r="E23" s="363"/>
      <c r="F23" s="363"/>
      <c r="G23" s="363"/>
      <c r="H23" s="363"/>
      <c r="I23" s="363"/>
      <c r="J23" s="363"/>
      <c r="K23" s="363"/>
      <c r="L23" s="364"/>
      <c r="M23" s="240"/>
      <c r="N23" s="354"/>
    </row>
    <row r="24" spans="1:12" ht="13.5">
      <c r="A24" s="366"/>
      <c r="B24" s="369"/>
      <c r="C24" s="371" t="s">
        <v>41</v>
      </c>
      <c r="D24" s="372"/>
      <c r="E24" s="371" t="s">
        <v>42</v>
      </c>
      <c r="F24" s="372"/>
      <c r="G24" s="371" t="s">
        <v>32</v>
      </c>
      <c r="H24" s="372"/>
      <c r="I24" s="371" t="s">
        <v>33</v>
      </c>
      <c r="J24" s="372"/>
      <c r="K24" s="371" t="s">
        <v>43</v>
      </c>
      <c r="L24" s="372"/>
    </row>
    <row r="25" spans="1:14" ht="27">
      <c r="A25" s="367"/>
      <c r="B25" s="370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3.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3.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M34"/>
      <c r="N34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4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  <c r="M35"/>
      <c r="N35" s="382"/>
    </row>
    <row r="36" spans="1:14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  <c r="M36"/>
      <c r="N36" s="382"/>
    </row>
    <row r="37" spans="1:14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/>
      <c r="N37" s="382"/>
    </row>
    <row r="38" spans="1:14" s="63" customFormat="1" ht="15" customHeight="1">
      <c r="A38" s="343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  <c r="M38"/>
      <c r="N38" s="382"/>
    </row>
    <row r="39" spans="1:14" s="63" customFormat="1" ht="15" customHeight="1">
      <c r="A39" s="343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  <c r="M39"/>
      <c r="N39" s="382"/>
    </row>
    <row r="40" spans="1:14" s="63" customFormat="1" ht="15" customHeight="1">
      <c r="A40" s="343">
        <v>2022</v>
      </c>
      <c r="B40" s="49">
        <f>+C40+E40+G40+I40+K40</f>
        <v>37731.086315</v>
      </c>
      <c r="C40" s="384">
        <v>20338.02573</v>
      </c>
      <c r="D40" s="51">
        <f>+C40/B40*100</f>
        <v>53.90257137100931</v>
      </c>
      <c r="E40" s="384">
        <v>6226.362703</v>
      </c>
      <c r="F40" s="51">
        <f>+E40/B40*100</f>
        <v>16.501943917063176</v>
      </c>
      <c r="G40" s="384">
        <v>3246.945449</v>
      </c>
      <c r="H40" s="51">
        <f>+G40/B40*100</f>
        <v>8.605491561766076</v>
      </c>
      <c r="I40" s="384">
        <v>0.154298</v>
      </c>
      <c r="J40" s="51">
        <f>+I40/B40*100</f>
        <v>0.00040894131356790223</v>
      </c>
      <c r="K40" s="384">
        <v>7919.598135</v>
      </c>
      <c r="L40" s="51">
        <f>+K40/B40*100</f>
        <v>20.989584208847873</v>
      </c>
      <c r="M40" s="387"/>
      <c r="N40" s="388"/>
    </row>
    <row r="41" spans="1:14" s="102" customFormat="1" ht="15" customHeight="1">
      <c r="A41" s="344" t="s">
        <v>161</v>
      </c>
      <c r="B41" s="241">
        <f>+C41+E41+G41+I41+K41</f>
        <v>3646.239391</v>
      </c>
      <c r="C41" s="347">
        <v>1449.403006</v>
      </c>
      <c r="D41" s="242">
        <f>+C41/B41*100</f>
        <v>39.75062662033536</v>
      </c>
      <c r="E41" s="347">
        <v>620.484926</v>
      </c>
      <c r="F41" s="242">
        <f>+E41/B41*100</f>
        <v>17.017119817517763</v>
      </c>
      <c r="G41" s="347">
        <v>766.374863</v>
      </c>
      <c r="H41" s="242">
        <f>+G41/B41*100</f>
        <v>21.018226748678114</v>
      </c>
      <c r="I41" s="347">
        <v>0</v>
      </c>
      <c r="J41" s="242">
        <f>+I41/B41*100</f>
        <v>0</v>
      </c>
      <c r="K41" s="347">
        <v>809.976596</v>
      </c>
      <c r="L41" s="242">
        <f>+K41/B41*100</f>
        <v>22.21402681346876</v>
      </c>
      <c r="M41" s="322"/>
      <c r="N41" s="353"/>
    </row>
    <row r="42" spans="1:14" ht="14.25">
      <c r="A42" s="231" t="s">
        <v>68</v>
      </c>
      <c r="M42" s="323"/>
      <c r="N42" s="353"/>
    </row>
    <row r="43" spans="3:13" ht="14.25">
      <c r="C43" s="62"/>
      <c r="M43" s="233"/>
    </row>
    <row r="44" spans="1:249" ht="14.25">
      <c r="A44" s="179" t="s">
        <v>84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1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4.25">
      <c r="M45" s="233"/>
    </row>
    <row r="46" ht="14.25">
      <c r="M46" s="233"/>
    </row>
    <row r="47" ht="14.25">
      <c r="M47" s="233"/>
    </row>
    <row r="48" ht="14.25">
      <c r="M48" s="233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3:A25"/>
    <mergeCell ref="B23:B25"/>
    <mergeCell ref="C23:L23"/>
    <mergeCell ref="C24:D24"/>
    <mergeCell ref="E24:F24"/>
    <mergeCell ref="G24:H24"/>
    <mergeCell ref="I24:J24"/>
    <mergeCell ref="K24:L2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3"/>
  <sheetViews>
    <sheetView zoomScale="130" zoomScaleNormal="130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:A47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8" width="9.140625" style="0" customWidth="1"/>
  </cols>
  <sheetData>
    <row r="1" spans="1:12" ht="20.25">
      <c r="A1" s="171" t="s">
        <v>83</v>
      </c>
      <c r="B1" s="153"/>
      <c r="C1" s="153"/>
      <c r="D1" s="153"/>
      <c r="E1" s="153"/>
      <c r="F1" s="153"/>
      <c r="G1" s="153"/>
      <c r="H1" s="355"/>
      <c r="I1" s="153"/>
      <c r="J1" s="153"/>
      <c r="K1" s="153"/>
      <c r="L1" s="153"/>
    </row>
    <row r="2" ht="13.5" thickBot="1"/>
    <row r="3" spans="1:8" s="170" customFormat="1" ht="24.75" customHeight="1">
      <c r="A3" s="376" t="s">
        <v>27</v>
      </c>
      <c r="B3" s="373" t="s">
        <v>50</v>
      </c>
      <c r="C3" s="374"/>
      <c r="D3" s="375"/>
      <c r="E3" s="373" t="s">
        <v>51</v>
      </c>
      <c r="F3" s="374"/>
      <c r="G3" s="375"/>
      <c r="H3" s="169" t="s">
        <v>54</v>
      </c>
    </row>
    <row r="4" spans="1:8" s="149" customFormat="1" ht="41.25" customHeight="1">
      <c r="A4" s="377"/>
      <c r="B4" s="150" t="s">
        <v>60</v>
      </c>
      <c r="C4" s="148" t="s">
        <v>61</v>
      </c>
      <c r="D4" s="151" t="s">
        <v>69</v>
      </c>
      <c r="E4" s="150" t="s">
        <v>60</v>
      </c>
      <c r="F4" s="148" t="s">
        <v>61</v>
      </c>
      <c r="G4" s="151" t="s">
        <v>69</v>
      </c>
      <c r="H4" s="152" t="s">
        <v>70</v>
      </c>
    </row>
    <row r="5" spans="1:8" ht="15.7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5.7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5.7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5.7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5.7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5.75" hidden="1">
      <c r="A10" s="299" t="s">
        <v>82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5.75" hidden="1">
      <c r="A11" s="299" t="s">
        <v>72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5.75" hidden="1">
      <c r="A12" s="299" t="s">
        <v>73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5.75" hidden="1">
      <c r="A13" s="299" t="s">
        <v>74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5.75" hidden="1">
      <c r="A14" s="299" t="s">
        <v>71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5.75" hidden="1">
      <c r="A15" s="299" t="s">
        <v>75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5.75" hidden="1">
      <c r="A16" s="299" t="s">
        <v>76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5.75" hidden="1">
      <c r="A17" s="299" t="s">
        <v>77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5.75" hidden="1">
      <c r="A18" s="299" t="s">
        <v>78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5.75" hidden="1">
      <c r="A19" s="299" t="s">
        <v>79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5.75" hidden="1">
      <c r="A20" s="299" t="s">
        <v>80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5.75" hidden="1">
      <c r="A21" s="299" t="s">
        <v>81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5.7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5.75" hidden="1">
      <c r="A23" s="299" t="s">
        <v>82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5.75" hidden="1">
      <c r="A24" s="299" t="s">
        <v>72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5.75" hidden="1">
      <c r="A25" s="299" t="s">
        <v>73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5.75" hidden="1">
      <c r="A26" s="299" t="s">
        <v>74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5.75" hidden="1">
      <c r="A27" s="299" t="s">
        <v>71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5.75" hidden="1">
      <c r="A28" s="299" t="s">
        <v>75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5.75" hidden="1">
      <c r="A29" s="299" t="s">
        <v>76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5.75" hidden="1">
      <c r="A30" s="299" t="s">
        <v>77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5.75" hidden="1">
      <c r="A31" s="299" t="s">
        <v>78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5.75" hidden="1">
      <c r="A32" s="299" t="s">
        <v>79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5.75" hidden="1">
      <c r="A33" s="299" t="s">
        <v>80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5.75" hidden="1">
      <c r="A34" s="299" t="s">
        <v>81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5.7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f>+C35/H35</f>
        <v>318.04227577007276</v>
      </c>
      <c r="E35" s="202">
        <f>SUM(E36:E47)</f>
        <v>56176.253699999994</v>
      </c>
      <c r="F35" s="203">
        <f>SUM(F36:F47)</f>
        <v>25080.017695</v>
      </c>
      <c r="G35" s="204">
        <f>+F35/H35</f>
        <v>126.16564912040955</v>
      </c>
      <c r="H35" s="205">
        <v>198.78641983654532</v>
      </c>
      <c r="Y35" s="1"/>
    </row>
    <row r="36" spans="1:25" ht="15.75">
      <c r="A36" s="299" t="s">
        <v>82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Y36" s="1"/>
    </row>
    <row r="37" spans="1:25" ht="15.75">
      <c r="A37" s="299" t="s">
        <v>72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Y37" s="1"/>
    </row>
    <row r="38" spans="1:25" ht="15.75">
      <c r="A38" s="299" t="s">
        <v>73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Y38" s="1"/>
    </row>
    <row r="39" spans="1:25" ht="15.75">
      <c r="A39" s="299" t="s">
        <v>74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Y39" s="1"/>
    </row>
    <row r="40" spans="1:25" ht="15.75">
      <c r="A40" s="299" t="s">
        <v>71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Y40" s="1"/>
    </row>
    <row r="41" spans="1:8" ht="15.75">
      <c r="A41" s="300" t="s">
        <v>75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</row>
    <row r="42" spans="1:8" ht="15.75">
      <c r="A42" s="300" t="s">
        <v>76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</row>
    <row r="43" spans="1:8" ht="15.75">
      <c r="A43" s="301" t="s">
        <v>77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</row>
    <row r="44" spans="1:8" ht="15.75">
      <c r="A44" s="301" t="s">
        <v>78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</row>
    <row r="45" spans="1:8" ht="15.75">
      <c r="A45" s="301" t="s">
        <v>79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</row>
    <row r="46" spans="1:8" ht="15.75">
      <c r="A46" s="301" t="s">
        <v>80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</row>
    <row r="47" spans="1:8" ht="16.5" thickBot="1">
      <c r="A47" s="302" t="s">
        <v>81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>SUM(D49:D60)</f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323.311472675056</v>
      </c>
      <c r="I48" s="1"/>
      <c r="J48" s="1"/>
      <c r="Y48" s="1"/>
    </row>
    <row r="49" spans="1:25" ht="15.75">
      <c r="A49" s="299" t="s">
        <v>82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8"/>
      <c r="J49" s="349"/>
      <c r="K49" s="351"/>
      <c r="Y49" s="1"/>
    </row>
    <row r="50" spans="1:25" ht="15.75">
      <c r="A50" s="299" t="s">
        <v>72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8"/>
      <c r="J50" s="349"/>
      <c r="K50" s="351"/>
      <c r="Y50" s="1"/>
    </row>
    <row r="51" spans="1:25" ht="15.75">
      <c r="A51" s="299" t="s">
        <v>73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 t="shared" si="4"/>
        <v>6.662309453071521</v>
      </c>
      <c r="H51" s="266">
        <v>255.8080619047619</v>
      </c>
      <c r="I51" s="348"/>
      <c r="J51" s="349"/>
      <c r="K51" s="351"/>
      <c r="Y51" s="1"/>
    </row>
    <row r="52" spans="1:25" ht="15.75">
      <c r="A52" s="299" t="s">
        <v>74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8"/>
      <c r="J52" s="349"/>
      <c r="K52" s="351"/>
      <c r="Y52" s="1"/>
    </row>
    <row r="53" spans="1:25" ht="15.75">
      <c r="A53" s="299" t="s">
        <v>71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8"/>
      <c r="J53" s="349"/>
      <c r="K53" s="351"/>
      <c r="Y53" s="1"/>
    </row>
    <row r="54" spans="1:25" ht="15.75">
      <c r="A54" s="338" t="s">
        <v>75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8"/>
      <c r="J54" s="349"/>
      <c r="K54" s="351"/>
      <c r="Y54" s="1"/>
    </row>
    <row r="55" spans="1:25" ht="15.75">
      <c r="A55" s="299" t="s">
        <v>76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8"/>
      <c r="J55" s="349"/>
      <c r="K55" s="351"/>
      <c r="Y55" s="1"/>
    </row>
    <row r="56" spans="1:25" ht="15.75">
      <c r="A56" s="299" t="s">
        <v>77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8"/>
      <c r="J56" s="349"/>
      <c r="K56" s="351"/>
      <c r="Y56" s="1"/>
    </row>
    <row r="57" spans="1:25" ht="15.75">
      <c r="A57" s="299" t="s">
        <v>78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8"/>
      <c r="J57" s="349"/>
      <c r="K57" s="351"/>
      <c r="Y57" s="1"/>
    </row>
    <row r="58" spans="1:25" ht="15.75">
      <c r="A58" s="299" t="s">
        <v>79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8"/>
      <c r="J58" s="349"/>
      <c r="K58" s="351"/>
      <c r="Y58" s="1"/>
    </row>
    <row r="59" spans="1:25" ht="15.75">
      <c r="A59" s="299" t="s">
        <v>80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8"/>
      <c r="J59" s="349"/>
      <c r="K59" s="351"/>
      <c r="Y59" s="1"/>
    </row>
    <row r="60" spans="1:25" ht="16.5" thickBot="1">
      <c r="A60" s="378" t="s">
        <v>81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79">
        <f>+F60/H60</f>
        <v>3.9707011594365644</v>
      </c>
      <c r="H60" s="262">
        <v>363.16518999999994</v>
      </c>
      <c r="I60" s="348"/>
      <c r="J60" s="349"/>
      <c r="K60" s="351"/>
      <c r="Y60" s="1"/>
    </row>
    <row r="61" spans="1:25" ht="19.5" customHeight="1">
      <c r="A61" s="201" t="s">
        <v>161</v>
      </c>
      <c r="B61" s="202">
        <f>SUM(B62:B73)</f>
        <v>2033.5558600000004</v>
      </c>
      <c r="C61" s="203">
        <f>SUM(C62:C73)</f>
        <v>8639.111283</v>
      </c>
      <c r="D61" s="204">
        <f>SUM(D62:D73)</f>
        <v>23.837109251757152</v>
      </c>
      <c r="E61" s="202">
        <f aca="true" t="shared" si="5" ref="E61:J61">SUM(E62:E73)</f>
        <v>2808.19166</v>
      </c>
      <c r="F61" s="203">
        <f t="shared" si="5"/>
        <v>1517.721472</v>
      </c>
      <c r="G61" s="203">
        <f t="shared" si="5"/>
        <v>4.187709980422726</v>
      </c>
      <c r="H61" s="205">
        <v>362.422775</v>
      </c>
      <c r="I61" s="1"/>
      <c r="J61" s="1"/>
      <c r="Y61" s="1"/>
    </row>
    <row r="62" spans="1:25" ht="15.75">
      <c r="A62" s="299" t="s">
        <v>82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8"/>
      <c r="J62" s="349"/>
      <c r="K62" s="351"/>
      <c r="Y62" s="1"/>
    </row>
    <row r="63" spans="1:10" ht="14.25">
      <c r="A63" s="231" t="s">
        <v>68</v>
      </c>
      <c r="B63" s="212"/>
      <c r="C63" s="212"/>
      <c r="D63" s="212"/>
      <c r="E63" s="212"/>
      <c r="F63" s="212"/>
      <c r="G63" s="212"/>
      <c r="H63" s="212"/>
      <c r="J63" s="209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5.75" thickBot="1">
      <c r="A1" s="277" t="s">
        <v>110</v>
      </c>
    </row>
    <row r="2" spans="1:10" s="282" customFormat="1" ht="26.2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105</v>
      </c>
      <c r="G2" s="280" t="s">
        <v>106</v>
      </c>
      <c r="H2" s="280" t="s">
        <v>107</v>
      </c>
      <c r="I2" s="280" t="s">
        <v>108</v>
      </c>
      <c r="J2" s="281" t="s">
        <v>109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5.7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5.75" thickBot="1">
      <c r="A12" s="277" t="s">
        <v>111</v>
      </c>
    </row>
    <row r="13" spans="1:10" s="282" customFormat="1" ht="26.2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105</v>
      </c>
      <c r="G13" s="280" t="s">
        <v>106</v>
      </c>
      <c r="H13" s="280" t="s">
        <v>107</v>
      </c>
      <c r="I13" s="280" t="s">
        <v>108</v>
      </c>
      <c r="J13" s="281" t="s">
        <v>109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5.7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5.75" thickBot="1">
      <c r="A23" s="277" t="s">
        <v>112</v>
      </c>
    </row>
    <row r="24" spans="1:10" s="282" customFormat="1" ht="26.2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105</v>
      </c>
      <c r="G24" s="280" t="s">
        <v>106</v>
      </c>
      <c r="H24" s="280" t="s">
        <v>107</v>
      </c>
      <c r="I24" s="280" t="s">
        <v>108</v>
      </c>
      <c r="J24" s="281" t="s">
        <v>109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5.7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2023-02-27T19:39:06Z</cp:lastPrinted>
  <dcterms:created xsi:type="dcterms:W3CDTF">2019-01-25T11:18:03Z</dcterms:created>
  <dcterms:modified xsi:type="dcterms:W3CDTF">2023-02-27T19:45:17Z</dcterms:modified>
  <cp:category/>
  <cp:version/>
  <cp:contentType/>
  <cp:contentStatus/>
</cp:coreProperties>
</file>